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F:\DOSYA\mali durum\"/>
    </mc:Choice>
  </mc:AlternateContent>
  <bookViews>
    <workbookView xWindow="-120" yWindow="-120" windowWidth="20730" windowHeight="11160" firstSheet="183" activeTab="184"/>
  </bookViews>
  <sheets>
    <sheet name="MART 2012" sheetId="3" r:id="rId1"/>
    <sheet name="NİSAN 2012" sheetId="4" r:id="rId2"/>
    <sheet name="MAYIS 2012" sheetId="5" r:id="rId3"/>
    <sheet name="HAZİRAN 2012" sheetId="6" r:id="rId4"/>
    <sheet name="TEMMUZ 2012" sheetId="7" r:id="rId5"/>
    <sheet name="AĞUSTOS 2012" sheetId="8" r:id="rId6"/>
    <sheet name="EYLÜL 2012" sheetId="9" r:id="rId7"/>
    <sheet name="EKİM 2012" sheetId="10" r:id="rId8"/>
    <sheet name="KASIM 2012" sheetId="11" r:id="rId9"/>
    <sheet name="ARALIK 2012" sheetId="12" r:id="rId10"/>
    <sheet name="OCAK 2013" sheetId="13" r:id="rId11"/>
    <sheet name="ŞUBAT 2013" sheetId="14" r:id="rId12"/>
    <sheet name="MART 2013" sheetId="2" r:id="rId13"/>
    <sheet name="NİSAN 2013" sheetId="15" r:id="rId14"/>
    <sheet name="MAYIS 2013" sheetId="16" r:id="rId15"/>
    <sheet name="HAZİRAN 2013" sheetId="17" r:id="rId16"/>
    <sheet name="TEMMUZ 2013" sheetId="18" r:id="rId17"/>
    <sheet name="AĞUSTOS 2013" sheetId="19" r:id="rId18"/>
    <sheet name="EYLÜL 2013" sheetId="21" r:id="rId19"/>
    <sheet name="EKİM 2013" sheetId="22" r:id="rId20"/>
    <sheet name="KASIM 2013" sheetId="23" r:id="rId21"/>
    <sheet name="ARALIK 2013" sheetId="24" r:id="rId22"/>
    <sheet name="OCAK 2014" sheetId="25" r:id="rId23"/>
    <sheet name="ŞUBAT 2014" sheetId="26" r:id="rId24"/>
    <sheet name="MART 2014" sheetId="27" r:id="rId25"/>
    <sheet name="NİSAN 2014" sheetId="28" r:id="rId26"/>
    <sheet name="MAYIS 2014" sheetId="29" r:id="rId27"/>
    <sheet name="HAZİRAN 2014 " sheetId="30" r:id="rId28"/>
    <sheet name="TEMMUZ 2014" sheetId="31" r:id="rId29"/>
    <sheet name="AĞUSTOS 2014" sheetId="32" r:id="rId30"/>
    <sheet name="EYLÜL 2014" sheetId="33" r:id="rId31"/>
    <sheet name="EKİM 2014" sheetId="34" r:id="rId32"/>
    <sheet name="KASIM 2014" sheetId="35" r:id="rId33"/>
    <sheet name="ARALIK 2014" sheetId="36" r:id="rId34"/>
    <sheet name="OCAK 2015" sheetId="37" r:id="rId35"/>
    <sheet name="ŞUBAT 2015" sheetId="38" r:id="rId36"/>
    <sheet name="MART 2015" sheetId="39" r:id="rId37"/>
    <sheet name="NİSAN 2015" sheetId="40" r:id="rId38"/>
    <sheet name="MAYIS 2015" sheetId="41" r:id="rId39"/>
    <sheet name="HAZİRAN 2015" sheetId="42" r:id="rId40"/>
    <sheet name="TEMMUZ 2015 " sheetId="43" r:id="rId41"/>
    <sheet name="AĞUSTOS 2015 " sheetId="44" r:id="rId42"/>
    <sheet name="EYLÜL 2015" sheetId="45" r:id="rId43"/>
    <sheet name="EKİM 2015" sheetId="47" r:id="rId44"/>
    <sheet name="KASIM 2015" sheetId="46" r:id="rId45"/>
    <sheet name="ARALIK 2015" sheetId="48" r:id="rId46"/>
    <sheet name="OCAK 2016" sheetId="49" r:id="rId47"/>
    <sheet name="ŞUBAT 2016" sheetId="50" r:id="rId48"/>
    <sheet name="MART 2016" sheetId="51" r:id="rId49"/>
    <sheet name="NİSAN 2016" sheetId="52" r:id="rId50"/>
    <sheet name="MAYIS 2016" sheetId="53" r:id="rId51"/>
    <sheet name="HAZİRAN 2016" sheetId="54" r:id="rId52"/>
    <sheet name="TEMMUZ 2016" sheetId="55" r:id="rId53"/>
    <sheet name="AĞUSTOS 2016" sheetId="56" r:id="rId54"/>
    <sheet name="EYLÜL 2016" sheetId="57" r:id="rId55"/>
    <sheet name="EKİM 2016" sheetId="58" r:id="rId56"/>
    <sheet name="KASIM 2016" sheetId="59" r:id="rId57"/>
    <sheet name="ARALIK 2016" sheetId="60" r:id="rId58"/>
    <sheet name="OCAK 2017" sheetId="61" r:id="rId59"/>
    <sheet name="ŞUBAT 2017" sheetId="62" r:id="rId60"/>
    <sheet name="MART 2017" sheetId="63" r:id="rId61"/>
    <sheet name="NİSAN 2017" sheetId="64" r:id="rId62"/>
    <sheet name="MAYIS 2017" sheetId="65" r:id="rId63"/>
    <sheet name="HAZİRAN 2017" sheetId="66" r:id="rId64"/>
    <sheet name="TEMMUZ 2017" sheetId="67" r:id="rId65"/>
    <sheet name="AĞUSTOS 2017" sheetId="68" r:id="rId66"/>
    <sheet name="EYLÜL 2017" sheetId="69" r:id="rId67"/>
    <sheet name="EKİM 2017" sheetId="70" r:id="rId68"/>
    <sheet name="KASIM 2017" sheetId="71" r:id="rId69"/>
    <sheet name="ARALIK 2017" sheetId="72" r:id="rId70"/>
    <sheet name="OCAK 2018" sheetId="73" r:id="rId71"/>
    <sheet name="ŞUBAT 2018" sheetId="74" r:id="rId72"/>
    <sheet name="MART 2018" sheetId="75" r:id="rId73"/>
    <sheet name="NİSAN 2018" sheetId="76" r:id="rId74"/>
    <sheet name="MAYIS 2018" sheetId="77" r:id="rId75"/>
    <sheet name="HAZİRAN 2018" sheetId="78" r:id="rId76"/>
    <sheet name="TEMMUZ 2018" sheetId="79" r:id="rId77"/>
    <sheet name="AĞUSTOS 2018" sheetId="80" r:id="rId78"/>
    <sheet name="EYLÜL 2018" sheetId="81" r:id="rId79"/>
    <sheet name="EKİM 2018" sheetId="82" r:id="rId80"/>
    <sheet name="KASIM 2018" sheetId="83" r:id="rId81"/>
    <sheet name="ARALIK 2018" sheetId="84" r:id="rId82"/>
    <sheet name="OCAK 2019" sheetId="85" r:id="rId83"/>
    <sheet name="ŞUBAT 2019" sheetId="86" r:id="rId84"/>
    <sheet name="MART 2019" sheetId="87" r:id="rId85"/>
    <sheet name="NİSAN 2019" sheetId="88" r:id="rId86"/>
    <sheet name="MAYIS 2019" sheetId="89" r:id="rId87"/>
    <sheet name="HAZİRAN 2019" sheetId="90" r:id="rId88"/>
    <sheet name="TEMMUZ 2019" sheetId="91" r:id="rId89"/>
    <sheet name="AĞUSTOS 2019" sheetId="92" r:id="rId90"/>
    <sheet name="EYLÜL 2019" sheetId="93" r:id="rId91"/>
    <sheet name="EKİM 2019" sheetId="95" r:id="rId92"/>
    <sheet name="KASIM 2019" sheetId="96" r:id="rId93"/>
    <sheet name="ARALIK 2019" sheetId="97" r:id="rId94"/>
    <sheet name="OCAK 2020" sheetId="98" r:id="rId95"/>
    <sheet name="ŞUBAT 2020" sheetId="99" r:id="rId96"/>
    <sheet name="MART 2020" sheetId="100" r:id="rId97"/>
    <sheet name="NİSAN 2020" sheetId="101" r:id="rId98"/>
    <sheet name="MAYIS 2020" sheetId="102" r:id="rId99"/>
    <sheet name="HAZİRAN 2020" sheetId="103" r:id="rId100"/>
    <sheet name="TEMMUZ 2020" sheetId="104" r:id="rId101"/>
    <sheet name="AĞUSTOS 2020" sheetId="105" r:id="rId102"/>
    <sheet name="EYLÜL 2020" sheetId="106" r:id="rId103"/>
    <sheet name="EKİM 2020" sheetId="107" r:id="rId104"/>
    <sheet name="KASIM 2020" sheetId="108" r:id="rId105"/>
    <sheet name="ARALIK 2020" sheetId="109" r:id="rId106"/>
    <sheet name="OCAK 2021" sheetId="110" r:id="rId107"/>
    <sheet name="ŞUBAT 2021" sheetId="112" r:id="rId108"/>
    <sheet name="MART 2021" sheetId="113" r:id="rId109"/>
    <sheet name="NİSAN 2021" sheetId="114" r:id="rId110"/>
    <sheet name="MAYIS 2021" sheetId="115" r:id="rId111"/>
    <sheet name="HAZİRAN 2021" sheetId="116" r:id="rId112"/>
    <sheet name="TEMMUZ 2021" sheetId="117" r:id="rId113"/>
    <sheet name="AĞUSTOS 2021" sheetId="118" r:id="rId114"/>
    <sheet name="EYLÜL 2021 " sheetId="119" r:id="rId115"/>
    <sheet name="EKİM 2021" sheetId="120" r:id="rId116"/>
    <sheet name="KASIM 2021" sheetId="121" r:id="rId117"/>
    <sheet name="ARALIK 2021" sheetId="122" r:id="rId118"/>
    <sheet name="OCAK 2022" sheetId="123" r:id="rId119"/>
    <sheet name="ŞUBAT 2022" sheetId="124" r:id="rId120"/>
    <sheet name="MART 2022" sheetId="125" r:id="rId121"/>
    <sheet name="NİSAN 2022" sheetId="126" r:id="rId122"/>
    <sheet name="MAYIS 2022" sheetId="127" r:id="rId123"/>
    <sheet name="HAZİRAN 2022" sheetId="128" r:id="rId124"/>
    <sheet name="TEMMUZ 2022" sheetId="129" r:id="rId125"/>
    <sheet name="AĞUSTOS 2022" sheetId="131" r:id="rId126"/>
    <sheet name="EYLÜL 2022" sheetId="132" r:id="rId127"/>
    <sheet name="EKİM 2022" sheetId="133" r:id="rId128"/>
    <sheet name="KASIM 2022" sheetId="134" r:id="rId129"/>
    <sheet name="ARALIK 2022" sheetId="135" r:id="rId130"/>
    <sheet name="OCAK 2023" sheetId="136" r:id="rId131"/>
    <sheet name="ŞUBAT 2023" sheetId="137" r:id="rId132"/>
    <sheet name="MART 2023" sheetId="138" r:id="rId133"/>
    <sheet name="NİSAN 2023" sheetId="139" r:id="rId134"/>
    <sheet name="MAYIS 2023" sheetId="140" r:id="rId135"/>
    <sheet name="HAZİRAN 2023" sheetId="141" r:id="rId136"/>
    <sheet name="TEMMUZ 2023" sheetId="142" r:id="rId137"/>
    <sheet name="AĞUSTOS 2023" sheetId="143" r:id="rId138"/>
    <sheet name="EYLÜL 2023" sheetId="144" r:id="rId139"/>
    <sheet name="EKİM 2023" sheetId="145" r:id="rId140"/>
    <sheet name="KASIM 2023" sheetId="146" r:id="rId141"/>
    <sheet name="ARALIK 2023" sheetId="147" r:id="rId142"/>
    <sheet name="OCAK 2024" sheetId="148" r:id="rId143"/>
    <sheet name="ŞUBAT 2024" sheetId="149" r:id="rId144"/>
    <sheet name="MART 2024" sheetId="150" r:id="rId145"/>
    <sheet name="NİSAN 2024-ZİRAAT" sheetId="151" r:id="rId146"/>
    <sheet name="NİSAN 2024-GARANTİ" sheetId="152" r:id="rId147"/>
    <sheet name="MAYIS 2024-ZİRAAT" sheetId="153" r:id="rId148"/>
    <sheet name="MAYIS 2024-GARANTİ" sheetId="154" r:id="rId149"/>
    <sheet name="HAZİRAN 2024-ZİRAAT" sheetId="155" r:id="rId150"/>
    <sheet name="HAZİRAN 2024-GARANTİ" sheetId="156" r:id="rId151"/>
    <sheet name="TEMMUZ 2024-ZİRAAT" sheetId="157" r:id="rId152"/>
    <sheet name="TEMMUZ 2024-GARANTİ" sheetId="158" r:id="rId153"/>
    <sheet name="AĞUSTOS 2024-ZİRAAT" sheetId="159" r:id="rId154"/>
    <sheet name="AĞUSTOS 2024-GARANTİ" sheetId="160" r:id="rId155"/>
    <sheet name="EYLÜL 2024-ZİRAAT" sheetId="161" r:id="rId156"/>
    <sheet name="EYLÜL 2024-GARANTİ" sheetId="162" r:id="rId157"/>
    <sheet name="EKİM 2024-ZİRAAT" sheetId="163" r:id="rId158"/>
    <sheet name="EKİM 2024-GARANTİ" sheetId="164" r:id="rId159"/>
    <sheet name="KASIM 2024-ZİRAAT" sheetId="165" r:id="rId160"/>
    <sheet name="KASIM 2024-GARANTİ" sheetId="166" r:id="rId161"/>
    <sheet name="ARALIK 2024-ZİRAAT" sheetId="167" r:id="rId162"/>
    <sheet name="ARALIK 2024-GARANTİ" sheetId="168" r:id="rId163"/>
    <sheet name="OCAK 2025-ZİRAAT" sheetId="169" r:id="rId164"/>
    <sheet name="OCAK 2025-GARANTİ" sheetId="170" r:id="rId165"/>
    <sheet name="ŞUBAT 2025-ZİRAAT" sheetId="171" r:id="rId166"/>
    <sheet name="ŞUBAT 2025-GARANTİ" sheetId="172" r:id="rId167"/>
    <sheet name="MART 2025-ZİRAAT-GARANTİ" sheetId="173" r:id="rId168"/>
    <sheet name="MART 2025-GARANTİ POS-VADELİ" sheetId="174" r:id="rId169"/>
    <sheet name="NİSAN 2025-ZİRAAT-GARANTİ" sheetId="175" r:id="rId170"/>
    <sheet name="NİSAN 2025-GARANTİ POS-VADELİ" sheetId="176" r:id="rId171"/>
    <sheet name="MAYIS 2025-ZİRAAT-GARANTİ" sheetId="177" r:id="rId172"/>
    <sheet name="MAYIS 2025-GARANTİ POS-VADE" sheetId="179" r:id="rId173"/>
    <sheet name="HAZİRAN 2025-ZİRAAT-GARANTİ" sheetId="180" r:id="rId174"/>
    <sheet name="HAZİRAN 2025-GARANTİ POS-VADE" sheetId="181" r:id="rId175"/>
    <sheet name="TEMMUZ 2025-ZİRAAT-GARANTİ" sheetId="182" r:id="rId176"/>
    <sheet name="TEMMUZ 2025-GARANTİ POS-VADE" sheetId="183" r:id="rId177"/>
    <sheet name="AĞUSTOS 2025-ZİRAAT-GARANTİ" sheetId="184" r:id="rId178"/>
    <sheet name="AĞUSTOS 2025-GARANTİ POS-VAD" sheetId="185" r:id="rId179"/>
    <sheet name="EYLÜL 2025-ZİRAAT-GARANTİ" sheetId="186" r:id="rId180"/>
    <sheet name="EYLÜL 2025-GARANTİ POS-VAD" sheetId="187" r:id="rId181"/>
    <sheet name="EKİM 2025-ZİRAAT-GARANTİ" sheetId="188" r:id="rId182"/>
    <sheet name="EKİM 2025-GARANTİ POS-VAD" sheetId="189" r:id="rId183"/>
    <sheet name="KASIM 2025-ZİRAAT-GARANTİ" sheetId="190" r:id="rId184"/>
    <sheet name="KASIM 2025-GARANTİ POS-VAD" sheetId="191" r:id="rId185"/>
  </sheets>
  <definedNames>
    <definedName name="_xlnm.Print_Area" localSheetId="154">'AĞUSTOS 2024-GARANTİ'!$A$1:$J$48</definedName>
    <definedName name="_xlnm.Print_Area" localSheetId="153">'AĞUSTOS 2024-ZİRAAT'!$A$1:$J$37</definedName>
    <definedName name="_xlnm.Print_Area" localSheetId="178">'AĞUSTOS 2025-GARANTİ POS-VAD'!$A$1:$J$46</definedName>
    <definedName name="_xlnm.Print_Area" localSheetId="177">'AĞUSTOS 2025-ZİRAAT-GARANTİ'!$A$1:$J$50</definedName>
    <definedName name="_xlnm.Print_Area" localSheetId="162">'ARALIK 2024-GARANTİ'!$A$1:$J$45</definedName>
    <definedName name="_xlnm.Print_Area" localSheetId="161">'ARALIK 2024-ZİRAAT'!$A$1:$J$37</definedName>
    <definedName name="_xlnm.Print_Area" localSheetId="158">'EKİM 2024-GARANTİ'!$A$1:$J$45</definedName>
    <definedName name="_xlnm.Print_Area" localSheetId="157">'EKİM 2024-ZİRAAT'!$A$1:$J$37</definedName>
    <definedName name="_xlnm.Print_Area" localSheetId="182">'EKİM 2025-GARANTİ POS-VAD'!$A$1:$J$46</definedName>
    <definedName name="_xlnm.Print_Area" localSheetId="181">'EKİM 2025-ZİRAAT-GARANTİ'!$A$1:$J$47</definedName>
    <definedName name="_xlnm.Print_Area" localSheetId="18">'EYLÜL 2013'!$A$1:$J$23</definedName>
    <definedName name="_xlnm.Print_Area" localSheetId="156">'EYLÜL 2024-GARANTİ'!$A$1:$J$46</definedName>
    <definedName name="_xlnm.Print_Area" localSheetId="155">'EYLÜL 2024-ZİRAAT'!$A$1:$J$37</definedName>
    <definedName name="_xlnm.Print_Area" localSheetId="180">'EYLÜL 2025-GARANTİ POS-VAD'!$A$1:$J$46</definedName>
    <definedName name="_xlnm.Print_Area" localSheetId="179">'EYLÜL 2025-ZİRAAT-GARANTİ'!$A$1:$J$55</definedName>
    <definedName name="_xlnm.Print_Area" localSheetId="123">'HAZİRAN 2022'!$A$1:$G$113</definedName>
    <definedName name="_xlnm.Print_Area" localSheetId="150">'HAZİRAN 2024-GARANTİ'!$A$1:$J$37</definedName>
    <definedName name="_xlnm.Print_Area" localSheetId="149">'HAZİRAN 2024-ZİRAAT'!$A$1:$J$52</definedName>
    <definedName name="_xlnm.Print_Area" localSheetId="174">'HAZİRAN 2025-GARANTİ POS-VADE'!$A$1:$J$46</definedName>
    <definedName name="_xlnm.Print_Area" localSheetId="173">'HAZİRAN 2025-ZİRAAT-GARANTİ'!$A$1:$J$47</definedName>
    <definedName name="_xlnm.Print_Area" localSheetId="160">'KASIM 2024-GARANTİ'!$A$1:$J$45</definedName>
    <definedName name="_xlnm.Print_Area" localSheetId="159">'KASIM 2024-ZİRAAT'!$A$1:$J$37</definedName>
    <definedName name="_xlnm.Print_Area" localSheetId="184">'KASIM 2025-GARANTİ POS-VAD'!$A$1:$J$46</definedName>
    <definedName name="_xlnm.Print_Area" localSheetId="183">'KASIM 2025-ZİRAAT-GARANTİ'!$A$1:$J$51</definedName>
    <definedName name="_xlnm.Print_Area" localSheetId="12">'MART 2013'!$A$1:$J$29</definedName>
    <definedName name="_xlnm.Print_Area" localSheetId="120">'MART 2022'!$A$1:$H$95</definedName>
    <definedName name="_xlnm.Print_Area" localSheetId="144">'MART 2024'!$A$1:$J$73</definedName>
    <definedName name="_xlnm.Print_Area" localSheetId="168">'MART 2025-GARANTİ POS-VADELİ'!$A$1:$J$46</definedName>
    <definedName name="_xlnm.Print_Area" localSheetId="167">'MART 2025-ZİRAAT-GARANTİ'!$A$1:$J$53</definedName>
    <definedName name="_xlnm.Print_Area" localSheetId="122">'MAYIS 2022'!$A$1:$H$97</definedName>
    <definedName name="_xlnm.Print_Area" localSheetId="148">'MAYIS 2024-GARANTİ'!$A$1:$J$33</definedName>
    <definedName name="_xlnm.Print_Area" localSheetId="147">'MAYIS 2024-ZİRAAT'!$A$1:$J$45</definedName>
    <definedName name="_xlnm.Print_Area" localSheetId="172">'MAYIS 2025-GARANTİ POS-VADE'!$A$1:$J$46</definedName>
    <definedName name="_xlnm.Print_Area" localSheetId="171">'MAYIS 2025-ZİRAAT-GARANTİ'!$A$1:$J$55</definedName>
    <definedName name="_xlnm.Print_Area" localSheetId="13">'NİSAN 2013'!$A$1:$J$24</definedName>
    <definedName name="_xlnm.Print_Area" localSheetId="121">'NİSAN 2022'!$A$1:$H$96</definedName>
    <definedName name="_xlnm.Print_Area" localSheetId="146">'NİSAN 2024-GARANTİ'!$A$1:$J$62</definedName>
    <definedName name="_xlnm.Print_Area" localSheetId="145">'NİSAN 2024-ZİRAAT'!$A$1:$J$62</definedName>
    <definedName name="_xlnm.Print_Area" localSheetId="170">'NİSAN 2025-GARANTİ POS-VADELİ'!$A$1:$J$46</definedName>
    <definedName name="_xlnm.Print_Area" localSheetId="169">'NİSAN 2025-ZİRAAT-GARANTİ'!$A$1:$J$59</definedName>
    <definedName name="_xlnm.Print_Area" localSheetId="10">'OCAK 2013'!$A$1:$J$25</definedName>
    <definedName name="_xlnm.Print_Area" localSheetId="164">'OCAK 2025-GARANTİ'!$A$1:$J$54</definedName>
    <definedName name="_xlnm.Print_Area" localSheetId="163">'OCAK 2025-ZİRAAT'!$A$1:$J$37</definedName>
    <definedName name="_xlnm.Print_Area" localSheetId="11">'ŞUBAT 2013'!$A$1:$J$29</definedName>
    <definedName name="_xlnm.Print_Area" localSheetId="119">'ŞUBAT 2022'!$A$1:$H$91</definedName>
    <definedName name="_xlnm.Print_Area" localSheetId="143">'ŞUBAT 2024'!$A$1:$J$68</definedName>
    <definedName name="_xlnm.Print_Area" localSheetId="166">'ŞUBAT 2025-GARANTİ'!$A$1:$J$46</definedName>
    <definedName name="_xlnm.Print_Area" localSheetId="165">'ŞUBAT 2025-ZİRAAT'!$A$1:$J$37</definedName>
    <definedName name="_xlnm.Print_Area" localSheetId="124">'TEMMUZ 2022'!$A$1:$G$91</definedName>
    <definedName name="_xlnm.Print_Area" localSheetId="152">'TEMMUZ 2024-GARANTİ'!$A$1:$J$39</definedName>
    <definedName name="_xlnm.Print_Area" localSheetId="151">'TEMMUZ 2024-ZİRAAT'!$A$1:$J$37</definedName>
    <definedName name="_xlnm.Print_Area" localSheetId="176">'TEMMUZ 2025-GARANTİ POS-VADE'!$A$1:$J$46</definedName>
    <definedName name="_xlnm.Print_Area" localSheetId="175">'TEMMUZ 2025-ZİRAAT-GARANTİ'!$A$1:$J$51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91" l="1"/>
  <c r="H18" i="191"/>
  <c r="F18" i="191"/>
  <c r="D18" i="191"/>
  <c r="G13" i="190" l="1"/>
  <c r="G12" i="190"/>
  <c r="D12" i="190" l="1"/>
  <c r="G18" i="190" l="1"/>
  <c r="D18" i="190"/>
  <c r="D12" i="189" l="1"/>
  <c r="H18" i="189" l="1"/>
  <c r="F18" i="189"/>
  <c r="D18" i="189"/>
  <c r="G13" i="188" l="1"/>
  <c r="G12" i="188"/>
  <c r="D12" i="188" l="1"/>
  <c r="D18" i="188" s="1"/>
  <c r="G18" i="188"/>
  <c r="D12" i="187" l="1"/>
  <c r="D11" i="187"/>
  <c r="H18" i="187"/>
  <c r="F18" i="187"/>
  <c r="D18" i="187" l="1"/>
  <c r="G12" i="186"/>
  <c r="G13" i="186" l="1"/>
  <c r="D12" i="186" l="1"/>
  <c r="G18" i="186" l="1"/>
  <c r="D18" i="186"/>
  <c r="D12" i="185" l="1"/>
  <c r="H18" i="185" l="1"/>
  <c r="F18" i="185"/>
  <c r="D18" i="185"/>
  <c r="G13" i="184" l="1"/>
  <c r="G12" i="184"/>
  <c r="D12" i="184" l="1"/>
  <c r="G18" i="184" l="1"/>
  <c r="D18" i="184"/>
  <c r="D12" i="182" l="1"/>
  <c r="D12" i="183" l="1"/>
  <c r="D18" i="183" s="1"/>
  <c r="H18" i="183"/>
  <c r="F18" i="183"/>
  <c r="G12" i="182"/>
  <c r="G13" i="182"/>
  <c r="G18" i="182" l="1"/>
  <c r="D18" i="182"/>
  <c r="F17" i="181" l="1"/>
  <c r="D12" i="181"/>
  <c r="D18" i="181" s="1"/>
  <c r="H18" i="181"/>
  <c r="F18" i="181"/>
  <c r="G12" i="180"/>
  <c r="G13" i="180" l="1"/>
  <c r="D12" i="180" l="1"/>
  <c r="D18" i="180" s="1"/>
  <c r="G18" i="180"/>
  <c r="D13" i="179" l="1"/>
  <c r="D12" i="179"/>
  <c r="D18" i="179" s="1"/>
  <c r="H18" i="179"/>
  <c r="F18" i="179"/>
  <c r="G17" i="177"/>
  <c r="G12" i="177"/>
  <c r="G13" i="177"/>
  <c r="D12" i="177" l="1"/>
  <c r="D18" i="177" s="1"/>
  <c r="G18" i="177"/>
  <c r="D12" i="176" l="1"/>
  <c r="H18" i="176" l="1"/>
  <c r="F18" i="176"/>
  <c r="D18" i="176"/>
  <c r="G13" i="175" l="1"/>
  <c r="G12" i="175"/>
  <c r="D12" i="175" l="1"/>
  <c r="D18" i="175" s="1"/>
  <c r="G18" i="175"/>
  <c r="D11" i="174" l="1"/>
  <c r="D12" i="174"/>
  <c r="G12" i="173" l="1"/>
  <c r="G13" i="173" l="1"/>
  <c r="H18" i="174" l="1"/>
  <c r="F18" i="174"/>
  <c r="D18" i="174"/>
  <c r="G18" i="173" l="1"/>
  <c r="D18" i="173"/>
  <c r="F13" i="172" l="1"/>
  <c r="F12" i="172"/>
  <c r="D13" i="172"/>
  <c r="D12" i="172"/>
  <c r="H18" i="172" l="1"/>
  <c r="F18" i="172"/>
  <c r="D18" i="172"/>
  <c r="D12" i="171"/>
  <c r="D18" i="171" s="1"/>
  <c r="G18" i="171"/>
  <c r="F13" i="170" l="1"/>
  <c r="F12" i="170"/>
  <c r="D13" i="170"/>
  <c r="D12" i="170"/>
  <c r="H18" i="170" l="1"/>
  <c r="F18" i="170"/>
  <c r="D18" i="170"/>
  <c r="D12" i="169" l="1"/>
  <c r="D18" i="169" s="1"/>
  <c r="G18" i="169"/>
  <c r="F13" i="168" l="1"/>
  <c r="F12" i="168"/>
  <c r="F18" i="168" s="1"/>
  <c r="D12" i="168"/>
  <c r="D13" i="168"/>
  <c r="H18" i="168" l="1"/>
  <c r="D18" i="168"/>
  <c r="D12" i="167"/>
  <c r="G18" i="167" l="1"/>
  <c r="D18" i="167"/>
  <c r="F12" i="166" l="1"/>
  <c r="D13" i="166"/>
  <c r="D12" i="166"/>
  <c r="H18" i="166" l="1"/>
  <c r="D18" i="166"/>
  <c r="F18" i="166"/>
  <c r="D12" i="165" l="1"/>
  <c r="D14" i="165"/>
  <c r="G18" i="165" l="1"/>
  <c r="D18" i="165"/>
  <c r="F11" i="164" l="1"/>
  <c r="D12" i="164" l="1"/>
  <c r="D13" i="164" l="1"/>
  <c r="H18" i="164" l="1"/>
  <c r="D18" i="164"/>
  <c r="F18" i="164"/>
  <c r="G18" i="163"/>
  <c r="D18" i="163"/>
  <c r="F12" i="162" l="1"/>
  <c r="D13" i="162"/>
  <c r="D12" i="162"/>
  <c r="H18" i="162" l="1"/>
  <c r="F18" i="162"/>
  <c r="D18" i="162"/>
  <c r="D12" i="161"/>
  <c r="G18" i="161" l="1"/>
  <c r="D18" i="161"/>
  <c r="H18" i="160" l="1"/>
  <c r="D12" i="160"/>
  <c r="F13" i="160" l="1"/>
  <c r="F12" i="160"/>
  <c r="D13" i="160" l="1"/>
  <c r="D18" i="160" l="1"/>
  <c r="F18" i="160"/>
  <c r="G18" i="159"/>
  <c r="D18" i="159"/>
  <c r="G12" i="158" l="1"/>
  <c r="D12" i="158"/>
  <c r="D15" i="158"/>
  <c r="D13" i="158"/>
  <c r="D18" i="158" l="1"/>
  <c r="G18" i="158"/>
  <c r="D12" i="157"/>
  <c r="G18" i="157"/>
  <c r="D18" i="157"/>
  <c r="D13" i="156" l="1"/>
  <c r="D12" i="156"/>
  <c r="N15" i="154"/>
  <c r="N17" i="154" s="1"/>
  <c r="M15" i="154"/>
  <c r="G12" i="156"/>
  <c r="G12" i="154"/>
  <c r="G18" i="156" l="1"/>
  <c r="D18" i="156"/>
  <c r="D12" i="155"/>
  <c r="D18" i="155"/>
  <c r="G18" i="155"/>
  <c r="D13" i="154" l="1"/>
  <c r="D12" i="154"/>
  <c r="D18" i="154" l="1"/>
  <c r="G18" i="154"/>
  <c r="G18" i="153"/>
  <c r="D18" i="153"/>
  <c r="G12" i="152" l="1"/>
  <c r="D12" i="152" l="1"/>
  <c r="D18" i="152" s="1"/>
  <c r="G18" i="152"/>
  <c r="D17" i="151"/>
  <c r="D12" i="151"/>
  <c r="D13" i="151"/>
  <c r="G18" i="151" l="1"/>
  <c r="D18" i="151"/>
  <c r="D12" i="150" l="1"/>
  <c r="D13" i="150" l="1"/>
  <c r="D18" i="150" l="1"/>
  <c r="G18" i="150"/>
  <c r="D14" i="149" l="1"/>
  <c r="D13" i="149"/>
  <c r="G19" i="149" l="1"/>
  <c r="D19" i="149"/>
  <c r="C8" i="148" l="1"/>
  <c r="C7" i="148"/>
  <c r="F13" i="148" l="1"/>
  <c r="C13" i="148"/>
  <c r="C8" i="147" l="1"/>
  <c r="C7" i="147"/>
  <c r="F13" i="147" l="1"/>
  <c r="C13" i="147"/>
  <c r="C8" i="146" l="1"/>
  <c r="C7" i="146"/>
  <c r="F13" i="146"/>
  <c r="C8" i="145"/>
  <c r="C7" i="145"/>
  <c r="F13" i="145"/>
  <c r="C8" i="144"/>
  <c r="C7" i="144"/>
  <c r="F13" i="144"/>
  <c r="A56" i="143"/>
  <c r="C8" i="143"/>
  <c r="C7" i="143"/>
  <c r="F13" i="143"/>
  <c r="C8" i="142"/>
  <c r="C7" i="142"/>
  <c r="F13" i="142"/>
  <c r="C8" i="141"/>
  <c r="C7" i="141"/>
  <c r="F13" i="141"/>
  <c r="C8" i="140"/>
  <c r="C7" i="140"/>
  <c r="F13" i="140"/>
  <c r="C7" i="139"/>
  <c r="C8" i="139"/>
  <c r="G13" i="139"/>
  <c r="E13" i="139"/>
  <c r="G13" i="138"/>
  <c r="E13" i="138"/>
  <c r="C8" i="138"/>
  <c r="C7" i="138"/>
  <c r="C13" i="138" s="1"/>
  <c r="C13" i="139" l="1"/>
  <c r="C13" i="146"/>
  <c r="C13" i="145"/>
  <c r="C13" i="144"/>
  <c r="C13" i="143"/>
  <c r="C13" i="142"/>
  <c r="C13" i="141"/>
  <c r="C13" i="140"/>
  <c r="E7" i="137"/>
  <c r="E12" i="137" s="1"/>
  <c r="C7" i="137"/>
  <c r="C12" i="137" s="1"/>
  <c r="G12" i="137"/>
  <c r="G7" i="136" l="1"/>
  <c r="G13" i="136" s="1"/>
  <c r="E8" i="136"/>
  <c r="E7" i="136"/>
  <c r="E13" i="136" l="1"/>
  <c r="G7" i="135"/>
  <c r="E7" i="135"/>
  <c r="E12" i="135" l="1"/>
  <c r="G12" i="135"/>
  <c r="G7" i="134" l="1"/>
  <c r="E7" i="134"/>
  <c r="E10" i="134"/>
  <c r="G12" i="134" l="1"/>
  <c r="E12" i="134"/>
  <c r="G12" i="133" l="1"/>
  <c r="E12" i="133"/>
  <c r="G12" i="132" l="1"/>
  <c r="E12" i="132"/>
  <c r="G13" i="131" l="1"/>
  <c r="E13" i="131" l="1"/>
  <c r="F13" i="129" l="1"/>
  <c r="E13" i="129"/>
  <c r="F12" i="128" l="1"/>
  <c r="E12" i="128"/>
  <c r="F12" i="127" l="1"/>
  <c r="E12" i="127"/>
  <c r="F12" i="126" l="1"/>
  <c r="E12" i="126"/>
  <c r="F12" i="125" l="1"/>
  <c r="E12" i="125"/>
  <c r="F12" i="124" l="1"/>
  <c r="E12" i="124"/>
  <c r="G12" i="123" l="1"/>
  <c r="F12" i="123"/>
  <c r="E12" i="123"/>
  <c r="G12" i="122" l="1"/>
  <c r="F12" i="122"/>
  <c r="E12" i="122"/>
  <c r="G12" i="121" l="1"/>
  <c r="F12" i="121"/>
  <c r="E12" i="121"/>
  <c r="G12" i="120" l="1"/>
  <c r="F12" i="120"/>
  <c r="E12" i="120"/>
  <c r="G12" i="119" l="1"/>
  <c r="F12" i="119"/>
  <c r="E12" i="119"/>
  <c r="G12" i="118" l="1"/>
  <c r="F12" i="118"/>
  <c r="E12" i="118"/>
  <c r="G12" i="117" l="1"/>
  <c r="E12" i="117"/>
  <c r="F12" i="117"/>
  <c r="F7" i="116" l="1"/>
  <c r="F8" i="116"/>
  <c r="F12" i="116" l="1"/>
  <c r="G12" i="116"/>
  <c r="E12" i="116"/>
  <c r="G12" i="115" l="1"/>
  <c r="F12" i="115"/>
  <c r="E12" i="115"/>
  <c r="E9" i="114" l="1"/>
  <c r="E7" i="114"/>
  <c r="G12" i="114" l="1"/>
  <c r="F12" i="114"/>
  <c r="E12" i="114"/>
  <c r="E7" i="113" l="1"/>
  <c r="E9" i="113"/>
  <c r="E7" i="112" l="1"/>
  <c r="E9" i="112"/>
  <c r="F12" i="113" l="1"/>
  <c r="E12" i="113"/>
  <c r="G12" i="113"/>
  <c r="E9" i="110" l="1"/>
  <c r="E7" i="110"/>
  <c r="F13" i="112" l="1"/>
  <c r="E13" i="112"/>
  <c r="G13" i="112"/>
  <c r="E13" i="110" l="1"/>
  <c r="F13" i="110"/>
  <c r="G13" i="110"/>
  <c r="G12" i="109" l="1"/>
  <c r="F12" i="109"/>
  <c r="E12" i="109"/>
  <c r="F12" i="108" l="1"/>
  <c r="G12" i="108"/>
  <c r="E12" i="108"/>
  <c r="G12" i="107" l="1"/>
  <c r="F12" i="107"/>
  <c r="E12" i="107"/>
  <c r="G12" i="106" l="1"/>
  <c r="F12" i="106"/>
  <c r="E12" i="106"/>
  <c r="G12" i="105" l="1"/>
  <c r="F12" i="105"/>
  <c r="E12" i="105"/>
  <c r="G12" i="104" l="1"/>
  <c r="F12" i="104"/>
  <c r="E12" i="104"/>
  <c r="G12" i="103" l="1"/>
  <c r="F12" i="103"/>
  <c r="E12" i="103"/>
  <c r="G11" i="102" l="1"/>
  <c r="F11" i="102"/>
  <c r="E11" i="102"/>
  <c r="G11" i="101" l="1"/>
  <c r="F11" i="101"/>
  <c r="E11" i="101"/>
  <c r="G11" i="100" l="1"/>
  <c r="F11" i="100"/>
  <c r="E11" i="100"/>
  <c r="E6" i="99" l="1"/>
  <c r="G11" i="99" l="1"/>
  <c r="F11" i="99"/>
  <c r="E11" i="99"/>
  <c r="E11" i="98" l="1"/>
  <c r="G11" i="98"/>
  <c r="F11" i="98"/>
  <c r="G10" i="97" l="1"/>
  <c r="E10" i="97"/>
  <c r="F10" i="97"/>
  <c r="F6" i="91" l="1"/>
  <c r="F7" i="96" l="1"/>
  <c r="F6" i="96"/>
  <c r="G10" i="96"/>
  <c r="E10" i="96"/>
  <c r="F10" i="96" l="1"/>
  <c r="F6" i="95"/>
  <c r="G10" i="95" l="1"/>
  <c r="E10" i="95"/>
  <c r="F7" i="95"/>
  <c r="F10" i="95" l="1"/>
  <c r="F7" i="93"/>
  <c r="F6" i="93"/>
  <c r="E6" i="93"/>
  <c r="E9" i="93" s="1"/>
  <c r="G9" i="93"/>
  <c r="F9" i="93" l="1"/>
  <c r="F7" i="92"/>
  <c r="F6" i="92"/>
  <c r="G9" i="92"/>
  <c r="E9" i="92"/>
  <c r="F9" i="92" l="1"/>
  <c r="G9" i="91"/>
  <c r="E9" i="91"/>
  <c r="F9" i="91"/>
  <c r="G10" i="90" l="1"/>
  <c r="E10" i="90"/>
  <c r="G10" i="89" l="1"/>
  <c r="E10" i="89"/>
  <c r="G10" i="88" l="1"/>
  <c r="E10" i="88"/>
  <c r="F22" i="87" l="1"/>
  <c r="G10" i="87"/>
  <c r="E10" i="87"/>
  <c r="G10" i="86" l="1"/>
  <c r="E10" i="86"/>
  <c r="G10" i="85" l="1"/>
  <c r="E10" i="85"/>
  <c r="G10" i="84" l="1"/>
  <c r="E10" i="84"/>
  <c r="G10" i="83" l="1"/>
  <c r="E10" i="83"/>
  <c r="G10" i="82" l="1"/>
  <c r="E10" i="82"/>
  <c r="G10" i="81" l="1"/>
  <c r="E10" i="81"/>
  <c r="G10" i="80" l="1"/>
  <c r="E10" i="80"/>
  <c r="G10" i="79" l="1"/>
  <c r="E10" i="79"/>
  <c r="G10" i="78" l="1"/>
  <c r="E10" i="78"/>
  <c r="G10" i="77" l="1"/>
  <c r="E10" i="77"/>
  <c r="G10" i="76" l="1"/>
  <c r="E10" i="76"/>
  <c r="G10" i="75" l="1"/>
  <c r="E10" i="75"/>
  <c r="I10" i="74" l="1"/>
  <c r="H10" i="74"/>
  <c r="F10" i="74"/>
  <c r="E10" i="74"/>
  <c r="I10" i="73" l="1"/>
  <c r="H10" i="73"/>
  <c r="F10" i="73"/>
  <c r="E10" i="73"/>
  <c r="I10" i="72" l="1"/>
  <c r="H10" i="72"/>
  <c r="F10" i="72"/>
  <c r="E10" i="72"/>
  <c r="I10" i="71" l="1"/>
  <c r="H10" i="71"/>
  <c r="F10" i="71"/>
  <c r="E10" i="71"/>
  <c r="I10" i="70" l="1"/>
  <c r="H10" i="70"/>
  <c r="F10" i="70"/>
  <c r="E10" i="70"/>
  <c r="I10" i="69" l="1"/>
  <c r="H10" i="69"/>
  <c r="F10" i="69"/>
  <c r="E10" i="69"/>
  <c r="I10" i="68" l="1"/>
  <c r="H10" i="68"/>
  <c r="F10" i="68"/>
  <c r="E10" i="68"/>
  <c r="I10" i="67" l="1"/>
  <c r="H10" i="67"/>
  <c r="F10" i="67"/>
  <c r="E10" i="67"/>
  <c r="I10" i="66" l="1"/>
  <c r="H10" i="66"/>
  <c r="F10" i="66"/>
  <c r="E10" i="66"/>
  <c r="I10" i="65" l="1"/>
  <c r="H10" i="65"/>
  <c r="F10" i="65"/>
  <c r="E10" i="65"/>
  <c r="I10" i="64" l="1"/>
  <c r="H10" i="64"/>
  <c r="F10" i="64"/>
  <c r="E10" i="64"/>
  <c r="E10" i="63" l="1"/>
  <c r="I10" i="63"/>
  <c r="H10" i="63"/>
  <c r="F10" i="63"/>
  <c r="I10" i="62" l="1"/>
  <c r="H10" i="62"/>
  <c r="F10" i="62"/>
  <c r="E10" i="62"/>
  <c r="I10" i="61" l="1"/>
  <c r="H10" i="61"/>
  <c r="F10" i="61"/>
  <c r="E10" i="61"/>
  <c r="I10" i="60" l="1"/>
  <c r="H10" i="60"/>
  <c r="F10" i="60"/>
  <c r="E10" i="60"/>
  <c r="I10" i="59" l="1"/>
  <c r="H10" i="59"/>
  <c r="F10" i="59"/>
  <c r="E10" i="59"/>
  <c r="I10" i="58" l="1"/>
  <c r="H10" i="58"/>
  <c r="F10" i="58"/>
  <c r="E10" i="58"/>
  <c r="I10" i="57" l="1"/>
  <c r="H10" i="57"/>
  <c r="F10" i="57"/>
  <c r="E10" i="57"/>
  <c r="F10" i="56" l="1"/>
  <c r="I10" i="56"/>
  <c r="H10" i="56"/>
  <c r="E10" i="56"/>
  <c r="I9" i="55" l="1"/>
  <c r="H9" i="55"/>
  <c r="F9" i="55"/>
  <c r="E9" i="55"/>
  <c r="I9" i="54" l="1"/>
  <c r="H9" i="54"/>
  <c r="F9" i="54"/>
  <c r="E9" i="54"/>
  <c r="I9" i="53" l="1"/>
  <c r="H9" i="53"/>
  <c r="F9" i="53"/>
  <c r="E9" i="53"/>
  <c r="I9" i="52" l="1"/>
  <c r="H9" i="52"/>
  <c r="F9" i="52"/>
  <c r="E9" i="52"/>
  <c r="I9" i="51" l="1"/>
  <c r="H9" i="51"/>
  <c r="F9" i="51"/>
  <c r="E9" i="51"/>
  <c r="F9" i="50" l="1"/>
  <c r="I9" i="50"/>
  <c r="H9" i="50"/>
  <c r="E9" i="50"/>
  <c r="I9" i="49" l="1"/>
  <c r="H9" i="49"/>
  <c r="F9" i="49"/>
  <c r="E9" i="49"/>
  <c r="I9" i="48" l="1"/>
  <c r="H9" i="48"/>
  <c r="F9" i="48"/>
  <c r="E9" i="48"/>
  <c r="I9" i="47" l="1"/>
  <c r="H9" i="47"/>
  <c r="F9" i="47"/>
  <c r="E9" i="47"/>
  <c r="I9" i="46" l="1"/>
  <c r="H9" i="46"/>
  <c r="F9" i="46"/>
  <c r="E9" i="46"/>
  <c r="I9" i="45" l="1"/>
  <c r="H9" i="45"/>
  <c r="F9" i="45"/>
  <c r="E9" i="45"/>
  <c r="I9" i="44" l="1"/>
  <c r="H9" i="44"/>
  <c r="F9" i="44"/>
  <c r="E9" i="44"/>
  <c r="I9" i="43" l="1"/>
  <c r="H9" i="43"/>
  <c r="F9" i="43"/>
  <c r="E9" i="43"/>
  <c r="I9" i="42" l="1"/>
  <c r="H9" i="42"/>
  <c r="F9" i="42"/>
  <c r="E9" i="42"/>
  <c r="I9" i="41" l="1"/>
  <c r="H9" i="41"/>
  <c r="F9" i="41"/>
  <c r="E9" i="41"/>
  <c r="I9" i="40" l="1"/>
  <c r="H9" i="40"/>
  <c r="F9" i="40"/>
  <c r="E9" i="40"/>
  <c r="I9" i="39" l="1"/>
  <c r="H9" i="39"/>
  <c r="F9" i="39"/>
  <c r="E9" i="39"/>
  <c r="I9" i="38" l="1"/>
  <c r="H9" i="38"/>
  <c r="F9" i="38"/>
  <c r="E9" i="38"/>
  <c r="I9" i="37" l="1"/>
  <c r="H9" i="37"/>
  <c r="F9" i="37"/>
  <c r="E9" i="37"/>
  <c r="I9" i="36" l="1"/>
  <c r="H9" i="36"/>
  <c r="F9" i="36"/>
  <c r="E9" i="36"/>
  <c r="I9" i="35" l="1"/>
  <c r="H9" i="35"/>
  <c r="F9" i="35"/>
  <c r="E9" i="35"/>
  <c r="I9" i="34" l="1"/>
  <c r="H9" i="34"/>
  <c r="F9" i="34"/>
  <c r="E9" i="34"/>
  <c r="I9" i="33" l="1"/>
  <c r="H9" i="33"/>
  <c r="F9" i="33"/>
  <c r="E9" i="33"/>
  <c r="I9" i="32" l="1"/>
  <c r="H9" i="32"/>
  <c r="F9" i="32"/>
  <c r="E9" i="32"/>
  <c r="I9" i="31" l="1"/>
  <c r="H9" i="31"/>
  <c r="F9" i="31"/>
  <c r="E9" i="31"/>
  <c r="E9" i="30" l="1"/>
  <c r="I9" i="30"/>
  <c r="H9" i="30"/>
  <c r="F9" i="30"/>
  <c r="I8" i="29" l="1"/>
  <c r="H8" i="29"/>
  <c r="F8" i="29"/>
  <c r="E8" i="29"/>
  <c r="I8" i="28" l="1"/>
  <c r="H8" i="28"/>
  <c r="F8" i="28"/>
  <c r="E8" i="28"/>
  <c r="I8" i="27" l="1"/>
  <c r="H8" i="27"/>
  <c r="F8" i="27"/>
  <c r="E8" i="27"/>
  <c r="I8" i="26" l="1"/>
  <c r="H8" i="26"/>
  <c r="F8" i="26"/>
  <c r="E8" i="26"/>
  <c r="H8" i="25" l="1"/>
  <c r="H8" i="24"/>
  <c r="H8" i="23"/>
  <c r="H8" i="22" l="1"/>
  <c r="I8" i="25" l="1"/>
  <c r="F8" i="25"/>
  <c r="E8" i="25"/>
  <c r="I8" i="22" l="1"/>
  <c r="I8" i="24" l="1"/>
  <c r="F8" i="24"/>
  <c r="E8" i="24"/>
  <c r="I8" i="23"/>
  <c r="F8" i="23"/>
  <c r="E8" i="23"/>
  <c r="F8" i="22"/>
  <c r="E8" i="22"/>
  <c r="I8" i="21"/>
  <c r="H8" i="21"/>
  <c r="F8" i="21"/>
  <c r="E8" i="21"/>
  <c r="I8" i="19"/>
  <c r="H8" i="19"/>
  <c r="F8" i="19"/>
  <c r="E8" i="19"/>
  <c r="H8" i="18"/>
  <c r="F8" i="18"/>
  <c r="E8" i="18"/>
  <c r="H8" i="17"/>
  <c r="F8" i="17"/>
  <c r="E8" i="17"/>
  <c r="E8" i="16"/>
  <c r="H8" i="16"/>
  <c r="F8" i="16"/>
  <c r="H8" i="15"/>
  <c r="F8" i="15"/>
  <c r="E8" i="15"/>
  <c r="H8" i="14"/>
  <c r="F8" i="14"/>
  <c r="E8" i="14"/>
  <c r="H8" i="13"/>
  <c r="F8" i="13"/>
  <c r="E8" i="13"/>
  <c r="H8" i="12"/>
  <c r="F8" i="12"/>
  <c r="E8" i="12"/>
  <c r="H8" i="11"/>
  <c r="F8" i="11"/>
  <c r="E8" i="11"/>
  <c r="H8" i="10"/>
  <c r="F8" i="10"/>
  <c r="E8" i="10"/>
  <c r="H8" i="9"/>
  <c r="F8" i="9"/>
  <c r="E8" i="9"/>
  <c r="H8" i="8"/>
  <c r="F8" i="8"/>
  <c r="E8" i="8"/>
  <c r="H8" i="7"/>
  <c r="F8" i="7"/>
  <c r="E8" i="7"/>
  <c r="H8" i="6"/>
  <c r="F8" i="6"/>
  <c r="E8" i="6"/>
  <c r="F8" i="5"/>
  <c r="H8" i="5"/>
  <c r="E8" i="5"/>
  <c r="H8" i="4"/>
  <c r="F8" i="4"/>
  <c r="E8" i="4"/>
  <c r="H8" i="3" l="1"/>
  <c r="F8" i="3"/>
  <c r="E8" i="3"/>
  <c r="H8" i="2"/>
  <c r="F8" i="2"/>
  <c r="J28" i="2"/>
  <c r="E8" i="2"/>
</calcChain>
</file>

<file path=xl/sharedStrings.xml><?xml version="1.0" encoding="utf-8"?>
<sst xmlns="http://schemas.openxmlformats.org/spreadsheetml/2006/main" count="13671" uniqueCount="1519">
  <si>
    <t>ZİRAAT BANKASI</t>
  </si>
  <si>
    <t>DENİZBANK</t>
  </si>
  <si>
    <t>POS</t>
  </si>
  <si>
    <t>AİDAT</t>
  </si>
  <si>
    <t>AVANS</t>
  </si>
  <si>
    <t>MART 2013</t>
  </si>
  <si>
    <t>HARCAMA</t>
  </si>
  <si>
    <t>HARCAMA DETAYLARI</t>
  </si>
  <si>
    <t>FİKRET İŞGÖR-ES REKLAM TABELAYA ÖDENEN</t>
  </si>
  <si>
    <t>ALİ YILDIZ-SİTE İÇİ AYDINLATMA TAMİRİ İÇİN ÖDENEN</t>
  </si>
  <si>
    <t>S.A.S. SİTE YÖNETİM HİZMET BEDELİ ÖDEMESİ</t>
  </si>
  <si>
    <t>ENİS ALP E TALİMATLA ÖDENEN</t>
  </si>
  <si>
    <t>BİN KAPLANLAR YANGIN SÖNDÜRMEYE ÖDENEN</t>
  </si>
  <si>
    <t>POS HİZMET BEDELİ</t>
  </si>
  <si>
    <t>TÜRKSAN TELEKOMİNİKASYON ÖDEME</t>
  </si>
  <si>
    <t>0 507 453 76 40 AVEA TELEFON FATURA ÖDEMESİ</t>
  </si>
  <si>
    <t>0 507 453 76 26 AVEA TELEFON FATURA ÖDEMESİ</t>
  </si>
  <si>
    <t>AXA YILMAZ SİGORTA ÖDEMESİ</t>
  </si>
  <si>
    <t>6279390 NOLU ULUDAĞ_EDAŞ FATURA ÖDEMESİ</t>
  </si>
  <si>
    <t>6279400 NOLU ULUDAĞ_EDAŞ FATURA ÖDEMESİ</t>
  </si>
  <si>
    <t>6279410 NOLU ULUDAĞ_EDAŞ FATURA ÖDEMESİ</t>
  </si>
  <si>
    <t>6279420 NOLU ULUDAĞ_EDAŞ FATURA ÖDEMESİ</t>
  </si>
  <si>
    <t>6381250 NOLU ULUDAĞ_EDAŞ FATURA ÖDEMESİ</t>
  </si>
  <si>
    <t>EKMOBİL ÖZEL GÜVENLİK HİZMET BEDELİ ÖDEMESİ</t>
  </si>
  <si>
    <t>BURSA SU FATURA ÖDEMESİ</t>
  </si>
  <si>
    <t>ALİ GÜLER TARAFINDAN TALİMATLA ÇEKİLEN</t>
  </si>
  <si>
    <t>SERHAT BAYERE TALİMATLA ÖDENEN-KASA</t>
  </si>
  <si>
    <t>AVUKAT OKAN GÖKALP E ÖDENEN</t>
  </si>
  <si>
    <t>28.02.2013 
DEN DEVREDEN</t>
  </si>
  <si>
    <t>31.03.2013
 KALAN BAKİYE</t>
  </si>
  <si>
    <t>TARİH</t>
  </si>
  <si>
    <t>TUTAR</t>
  </si>
  <si>
    <t>AÇIKLAMA</t>
  </si>
  <si>
    <t>MART 2012</t>
  </si>
  <si>
    <t>28.02.2012
DEN DEVREDEN</t>
  </si>
  <si>
    <t>MOTORSİKLET TAMİRİ</t>
  </si>
  <si>
    <t xml:space="preserve">OFİS İÇİN VAZİYET PLANI </t>
  </si>
  <si>
    <t>KARMOD-ÖDEME</t>
  </si>
  <si>
    <t>HUZUR HAKKI İÇİN ÇEKİLEN</t>
  </si>
  <si>
    <t>EKMOBİL ÖZEL GÜVENLİK ÖDEME</t>
  </si>
  <si>
    <t>SAS ÖDEME</t>
  </si>
  <si>
    <t>SAĞLAMLAR İNŞAAT ÖDEME</t>
  </si>
  <si>
    <t>SAMİ ALP ELEKTRİK ÖDEME</t>
  </si>
  <si>
    <t>KASA İÇİN ÇEKİLEN</t>
  </si>
  <si>
    <t xml:space="preserve"> ULUDAĞ_EDAŞ FATURA ÖDEMESİ</t>
  </si>
  <si>
    <t>31.03.2012
DEN DEVREDEN</t>
  </si>
  <si>
    <t>KARMOD KALAN ÖDEME</t>
  </si>
  <si>
    <t>NİSAN 2012</t>
  </si>
  <si>
    <t>0 507 453 76 26 AVE FATURASI</t>
  </si>
  <si>
    <t>0 507 453 76 40 AVEA FATURASI</t>
  </si>
  <si>
    <t xml:space="preserve"> ULUDAĞ_EDAŞ FATURA ÖDEMESİ İÇİN ÇEKİLEN</t>
  </si>
  <si>
    <t>YÖNETİM HUZUR HAKKI</t>
  </si>
  <si>
    <t>GÜVENCEM ÖDEME</t>
  </si>
  <si>
    <t>MAYIS 2012</t>
  </si>
  <si>
    <t>30.04.2012
DEN DEVREDEN</t>
  </si>
  <si>
    <t>31.05.2013
 KALAN BAKİYE</t>
  </si>
  <si>
    <t>30.04.2013
 KALAN BAKİYE</t>
  </si>
  <si>
    <t>DENİZBANK A AKTARILAN PARA.</t>
  </si>
  <si>
    <t>BİLGİSAYAR ALIMI İÇİN ÇEKİLEN PARA</t>
  </si>
  <si>
    <t xml:space="preserve">FESİH YILMAZ A MAZGAL ALTI BETON TAMİRATI İÇİN </t>
  </si>
  <si>
    <t>GÜVENCEM BARİYER İÇİN ALINAN YAY</t>
  </si>
  <si>
    <t>GÜVENCEM PLAKA TANIMA,BARİYER VE HIZ KESİCİ</t>
  </si>
  <si>
    <t>TÜRKSAN A ÖDENEN KAMERA SİSTEMİ</t>
  </si>
  <si>
    <t>ENİS ALP ELEKTRİK MALZEMESİ ALIMI</t>
  </si>
  <si>
    <t>KLÜBELERE ELEKTİRİK HATTI ÇEKİLMESİ ENİS ALP</t>
  </si>
  <si>
    <t>HAZİRAN 2012</t>
  </si>
  <si>
    <t>31.05.2012
DEN DEVREDEN</t>
  </si>
  <si>
    <t>30.06.2013
 KALAN BAKİYE</t>
  </si>
  <si>
    <t>YÖNETİM OFİSİ KİRA İÇİN ÇEKİLEN</t>
  </si>
  <si>
    <t>TÜRK TELEKOM A AÇILAN DAVA İLE KARŞI TARAFA ÖDEME</t>
  </si>
  <si>
    <t>BURSA ÇİT ÖRGÜ VE JİLETLİ TEL PEŞİNAT</t>
  </si>
  <si>
    <t>BARTAŞ HAŞERE VE KEMİRGENLE MÜCADELE</t>
  </si>
  <si>
    <t>FESİH YILMAZ A ÖDENEN</t>
  </si>
  <si>
    <t>TÜRKSAN A ARA ÖDEME</t>
  </si>
  <si>
    <t xml:space="preserve"> ULUDAĞ_EDAŞ FATURA ÖDEMESİ </t>
  </si>
  <si>
    <t>KASAYA ÇEKİLEN</t>
  </si>
  <si>
    <t>BUSKİ ÖDEME</t>
  </si>
  <si>
    <t>BURSA ÇİT 2. ÖDEME</t>
  </si>
  <si>
    <t>FATİH KILIÇ MOTOR TAMİRİ VE BAKIMI</t>
  </si>
  <si>
    <t>TEMMUZ 2012</t>
  </si>
  <si>
    <t>30.06.2012
DEN DEVREDEN</t>
  </si>
  <si>
    <t>31.07.2013
 KALAN BAKİYE</t>
  </si>
  <si>
    <t>TOKİ YE DAVA AÇILMASI İÇİN MASRAF CENGİZ TUĞRUL</t>
  </si>
  <si>
    <t>FESİH YILMAZ A ÖDENEN BETONLAMA TAKSİDİ</t>
  </si>
  <si>
    <t>BARTAŞ KEMİRGEN VE HAŞERE İLAÇLAMA</t>
  </si>
  <si>
    <t>ADNAN İNANGİL AĞAÇ BUDAMASI</t>
  </si>
  <si>
    <t>TÜRKSAN 3.ÖDEME</t>
  </si>
  <si>
    <t>MOTORSİKLET ALIMI</t>
  </si>
  <si>
    <t>GÜVENCEM YER ALTI KABLOLARININ KONTRLÜ</t>
  </si>
  <si>
    <t>02.08.2012 DE PARA HESABA GERİ GELDİ</t>
  </si>
  <si>
    <t>02.07.2012 DE PARA HESABA GERİ GELDİ</t>
  </si>
  <si>
    <t>AĞUSTOS 2012</t>
  </si>
  <si>
    <t>31.07.2012
DEN DEVREDEN</t>
  </si>
  <si>
    <t>31.08.2013
 KALAN BAKİYE</t>
  </si>
  <si>
    <t>ÇAĞ REKLAM ÖDEME</t>
  </si>
  <si>
    <t>GÜVENCEM KAMERA ALT YAPISI KONTROLÜ</t>
  </si>
  <si>
    <t>BURSA ÇİT ARA ÖDEME TAKSİDİ</t>
  </si>
  <si>
    <t>MUSTAFA ALTINDİŞ ÖDEME</t>
  </si>
  <si>
    <t>02.08.2012 DE HESABA GERİ  İADE OLDUĞU İÇİN YENİDEN ÖDENDİ</t>
  </si>
  <si>
    <t>EYLÜL 2012</t>
  </si>
  <si>
    <t>31.08.2012
DEN DEVREDEN</t>
  </si>
  <si>
    <t>30.09.2013
 KALAN BAKİYE</t>
  </si>
  <si>
    <t>TÜRKSAN ÖDEME</t>
  </si>
  <si>
    <t>ENİS ALP E ÖDENEN</t>
  </si>
  <si>
    <t>BAŞOĞLU TİCARET E ÖDEMEK İÇİN ÇEKİLEN</t>
  </si>
  <si>
    <t>BURSA ÇİT SON TAKSİT ÖDEME</t>
  </si>
  <si>
    <t>BUSKİ</t>
  </si>
  <si>
    <t>EKİM 2012</t>
  </si>
  <si>
    <t>30.09.2012
DEN DEVREDEN</t>
  </si>
  <si>
    <t>31.10.2013
 KALAN BAKİYE</t>
  </si>
  <si>
    <t>15.10.2012 DE YANLIŞ GELEN HAVALE İADESİ AXA SİGORTA</t>
  </si>
  <si>
    <t>EKMOBİL ÖDEME</t>
  </si>
  <si>
    <t>DENİZBANK AİDAT: 6.418 TL (51,10 TL HAZİRAN AYINDA MÜKERRER ÖDENEN BUSKİ FATURASI HESABA İADESİ)</t>
  </si>
  <si>
    <t>DENİZBANK AİDAT: 4.532 TL (2.500 TL TEMMUZ AYINDA GÜVENCEM E ÖDENEN TUTARIN HESABA İADESİ)</t>
  </si>
  <si>
    <t>ZİRAAT AİDAT: 11.022 TL (1.121 TL 15.10.2012 DE SEHVEN GELEN HAVALE AXA SİGORTA)</t>
  </si>
  <si>
    <t>BARTAŞ EYLÜL İLAÇLAMA</t>
  </si>
  <si>
    <t xml:space="preserve">HUZUR HAKKI EYLÜL 2012 </t>
  </si>
  <si>
    <t>BARTAŞ FATURA ÖDEMESİ</t>
  </si>
  <si>
    <t>TÜRKSAN ARA ÖDEME</t>
  </si>
  <si>
    <t xml:space="preserve">HUZUR HAKKI  </t>
  </si>
  <si>
    <t>KASIM 2012</t>
  </si>
  <si>
    <t>31.10.2012
DEN DEVREDEN</t>
  </si>
  <si>
    <t>30.11.2013
 KALAN BAKİYE</t>
  </si>
  <si>
    <t>BURSA ÇİT NEOVA SİGORTADAN GELEN PARA ÖDEMESİ</t>
  </si>
  <si>
    <t>22.11.2012 DE HATALI GELEN EFT İADESİ-ADEM ARTUÇ</t>
  </si>
  <si>
    <t>EFT MASRAFI</t>
  </si>
  <si>
    <t>EFT MSRAFI</t>
  </si>
  <si>
    <t>ZİRAAT AİDAT: 10.051 TL (531 TL 22.11.2012 DE SEHVEN GELEN HAVALE NEOVA SİGORTA VE 520,09 YANLIŞ IBAN A GÖNDERİLEN PARA İADESİ)</t>
  </si>
  <si>
    <t>ARALIK 2012</t>
  </si>
  <si>
    <t>30.11.2012
DEN DEVREDEN</t>
  </si>
  <si>
    <t>OCAK 2013</t>
  </si>
  <si>
    <t>31.12.2012
DEN DEVREDEN</t>
  </si>
  <si>
    <t>31.01.2013
 KALAN BAKİYE</t>
  </si>
  <si>
    <t>31.12.2012
 KALAN BAKİYE</t>
  </si>
  <si>
    <t>KAMERALAR İÇİN BİLİRKİŞİ YE ÖDENECEK TUTAR</t>
  </si>
  <si>
    <t>TÜRKSAN ARALIK TAKSİT ÖDEMESİ</t>
  </si>
  <si>
    <t xml:space="preserve"> </t>
  </si>
  <si>
    <t>AVUKAT OKAN GÖKALP E İCRA TAKİBİ İÇİN ÖDENEN</t>
  </si>
  <si>
    <t>TÜRKSAN OCAK 2013 TAKSİDİ</t>
  </si>
  <si>
    <t>31.01.2013
DEN DEVREDEN</t>
  </si>
  <si>
    <t>28.02.2013
 KALAN BAKİYE</t>
  </si>
  <si>
    <t>ŞUBAT 2013</t>
  </si>
  <si>
    <t>9.İCRA MÜDÜRLÜĞÜ'NE YAPILAN ÖDEME</t>
  </si>
  <si>
    <t>YILDIZ TEKNİK-ALİ YILDIZ IŞIKLANDIRMA İÇİN ÖDEME</t>
  </si>
  <si>
    <t>HAVALE MSRAFI</t>
  </si>
  <si>
    <t>NİSAN 2013</t>
  </si>
  <si>
    <t>31.03.2013 
DEN DEVREDEN</t>
  </si>
  <si>
    <t>DENİZBANK AİDAT: 6.820 TL (60.000 TL ZİRAAT BANKASINDAN TRANSFER OLDU)</t>
  </si>
  <si>
    <t>ZİRAAT AİDAT: 12.378 TL (550 TL 08.05.2012 DE İSMAİL YAZICI TARAFINDA SEHVEN YATIRILAN PARA 05.04.2013 DE İADE OLDU)</t>
  </si>
  <si>
    <t>08.05.2012 DE SEHVEN YATAN PARA İADESİ-İSMAİL YAZICI</t>
  </si>
  <si>
    <t>KAPLANLAR YANGIN SÖNDÜRME SON TAKSİT</t>
  </si>
  <si>
    <t>AV.HAYRİYE IŞIK İCRA TAKİP VE KÖPEK TAHLİYESİ DAVASI İÇİN</t>
  </si>
  <si>
    <t>MAYIS 2013</t>
  </si>
  <si>
    <t>30.04.2013 
DEN DEVREDEN</t>
  </si>
  <si>
    <t>EKMOBİL</t>
  </si>
  <si>
    <t>BANKA EFT GİDERİ</t>
  </si>
  <si>
    <t>ALİ YILDIZ-BAKIM VE ONARIM GİDERLERİ</t>
  </si>
  <si>
    <t>FESİH YILMAZ-BAKIM VE ONARIM GİDERLERİ</t>
  </si>
  <si>
    <t>KAREL TÜRKSAN TELEKOMİNİKASYON</t>
  </si>
  <si>
    <t>AV.HAYRİYE IŞIK İCRA MASRAFLARI</t>
  </si>
  <si>
    <t>BUSKİ SU FATURASI</t>
  </si>
  <si>
    <t>SAS</t>
  </si>
  <si>
    <t>HAZİRAN 2013</t>
  </si>
  <si>
    <t>31.05.2013 
DEN DEVREDEN</t>
  </si>
  <si>
    <t>YÖNETİM MAAŞI VE OFİS KİRA İÇİN ÇEKİLEN</t>
  </si>
  <si>
    <t>YÖNETİM KURULU ÜCRETİ</t>
  </si>
  <si>
    <t>ALİ GÜLER TARAFINDAN ÇEKİLEN</t>
  </si>
  <si>
    <t>TEMMUZ 2013</t>
  </si>
  <si>
    <t>30.06.2013 
DEN DEVREDEN</t>
  </si>
  <si>
    <t>ÇANAKKALE ALÜMİNYUM-BAKIM VE ONARIM</t>
  </si>
  <si>
    <t>BUSKİ SU BORCU</t>
  </si>
  <si>
    <t>SERHAT BAYER TARAFINDAN ÇEKİLEN</t>
  </si>
  <si>
    <t>MEHMET BÜTÇÜNÜN SEHVEN ÖDEMESİ İADESİ</t>
  </si>
  <si>
    <t>MURAT BAKICI TARAFINDAN ÇEKİLEN</t>
  </si>
  <si>
    <t>AĞUSTOS 2013</t>
  </si>
  <si>
    <t>ALİ YILDIZ-BAKIM VE ONARIM GİDERİ</t>
  </si>
  <si>
    <t>GARANTİ</t>
  </si>
  <si>
    <t>GARANTİ BANKASI</t>
  </si>
  <si>
    <t>30.07.2013 
DEN DEVREDEN</t>
  </si>
  <si>
    <t>30.08.2013 
DEN DEVREDEN</t>
  </si>
  <si>
    <t>31.09.2013
 KALAN BAKİYE</t>
  </si>
  <si>
    <t>TALİMATLA MURAT BAKICIYA ÖDENEN</t>
  </si>
  <si>
    <t>AĞUSTOS KASADAN KALAN BAKİYE:131 TL-EYLÜL KASA 300 TL SERHAT BAYERE ÖDENMİŞTİR</t>
  </si>
  <si>
    <t>ABDÜLAZİZ ÖZKILIÇ TARAFINDAN ÇEKİLEN</t>
  </si>
  <si>
    <t>EYLÜL 2013</t>
  </si>
  <si>
    <t>30.09.2013 
DEN DEVREDEN</t>
  </si>
  <si>
    <t>EKİM 2013</t>
  </si>
  <si>
    <t>SAS SOSYAL HİZMETLER</t>
  </si>
  <si>
    <t>EKMOBİL ÖZEL GÜVENLİK</t>
  </si>
  <si>
    <t>BARTAŞ-İLAÇLAMA GİDERİ</t>
  </si>
  <si>
    <t>FESİH YILMAZ</t>
  </si>
  <si>
    <t>AVUKAT HAYRİYE IŞIK</t>
  </si>
  <si>
    <t>SERHAT BAYER-YÖNETİM HUZUR HAKKI</t>
  </si>
  <si>
    <t>PARA ÇEKME</t>
  </si>
  <si>
    <t>6300150 NOLU ULUDAĞ_EDAŞ FATURA ÖDEMESİ</t>
  </si>
  <si>
    <t>KASIM 2013</t>
  </si>
  <si>
    <t>31.10.2013 
DEN DEVREDEN</t>
  </si>
  <si>
    <t>MURAT BAKICI-YÖNETİM HUZUR HAKKI</t>
  </si>
  <si>
    <t>ARALIK 2013</t>
  </si>
  <si>
    <t>30.11.2013 
DEN DEVREDEN</t>
  </si>
  <si>
    <t>SERHAT BAYER PARA ÇEKME</t>
  </si>
  <si>
    <t>MURAT BAKICI PARA ÇEKME</t>
  </si>
  <si>
    <t>OCAK 2014</t>
  </si>
  <si>
    <t>31.12.2013 
DEN DEVREDEN</t>
  </si>
  <si>
    <t>31.01.2014
 KALAN BAKİYE</t>
  </si>
  <si>
    <t>RECEP UMUT'UN SEHVEN ÖDEMESİNİN İADESİ</t>
  </si>
  <si>
    <t>BAHATTİN KAŞ SEHVEN YATAN İADE</t>
  </si>
  <si>
    <t>NECİBE BAŞTÜRK SEHVEN ÖDEMENİN İADESİ</t>
  </si>
  <si>
    <t>MURAT BAKICI TARAFINDAN ÇEKİLEN ARALIK KASA</t>
  </si>
  <si>
    <t>BANKA POS BEDELİ</t>
  </si>
  <si>
    <t>30.12.2013
 KALAN BAKİYE</t>
  </si>
  <si>
    <t>DENİZBANK AVANS</t>
  </si>
  <si>
    <t>ALİ YILDIZ</t>
  </si>
  <si>
    <t>POS ÜCRETİ</t>
  </si>
  <si>
    <t>HÜSEYİN ERSAYIN (KAPLANLAR)</t>
  </si>
  <si>
    <t>31.01.2014 
DEN DEVREDEN</t>
  </si>
  <si>
    <t>28.02.2014
 KALAN BAKİYE</t>
  </si>
  <si>
    <t>BANKA EFT BEDELİ</t>
  </si>
  <si>
    <t>İLKER OCAK SEHVEN GERİ ÖDEMESİ</t>
  </si>
  <si>
    <t>ŞUBAT 2014</t>
  </si>
  <si>
    <t>MURAT BAKICI TARAFINDAN ÇEKİLEN YÖNETİM MAAŞI</t>
  </si>
  <si>
    <t>ALİ YILDIZ 434180 VE 434392 NOLU FAT. ÖDEMESİ</t>
  </si>
  <si>
    <t>SERHAT BAYER TARAFINDAN ÇEKİLEN KASA</t>
  </si>
  <si>
    <t>ENİS YILMAZ BATI KAPISININ DİJİTAL ANAHTAR</t>
  </si>
  <si>
    <t>SU FATURASI</t>
  </si>
  <si>
    <t>BURSA ORMAN FİDANCILIK MDR</t>
  </si>
  <si>
    <t>AKİF YILMAZ AĞAÇ VE NOTER MASRAFLARI</t>
  </si>
  <si>
    <t>UMUT YUNUS DEMİRKALE SEHVEN GERİ İADE</t>
  </si>
  <si>
    <t>MURAT BAKICI TARAFINDAN ÇEKİLEN YÖNETİM HUZUR HAKKI</t>
  </si>
  <si>
    <t>MART 2014</t>
  </si>
  <si>
    <t>NİHAT PITIRKAN TARAFINDAN ÇEKİLEN AĞAÇ DİKİMİ</t>
  </si>
  <si>
    <t>DEMİRBAŞ SİGORTA</t>
  </si>
  <si>
    <t>28.02.2014 
DEN DEVREDEN</t>
  </si>
  <si>
    <t>31.03.2014
 KALAN BAKİYE</t>
  </si>
  <si>
    <t>31.03.2014 
DEN DEVREDEN</t>
  </si>
  <si>
    <t>30.04.2014
 KALAN BAKİYE</t>
  </si>
  <si>
    <t>ALİ YILDIZ ELEKTRİK ONARIM</t>
  </si>
  <si>
    <t>AVUKAT MASRAFI MALİ GENEL KURUL SALON ÜCRETİ</t>
  </si>
  <si>
    <t>AKİF YILMAZ TARAFINDAN ÇEKİLEN</t>
  </si>
  <si>
    <t>00751574 NOLU SU FATURASI</t>
  </si>
  <si>
    <t>NİSAN 2014</t>
  </si>
  <si>
    <t>SEYİT SEVEN GENMAK FATURA</t>
  </si>
  <si>
    <t>MURAT BAKICI TARAFINDA YÖNETİM HUZUR</t>
  </si>
  <si>
    <t>MAYIS 2014</t>
  </si>
  <si>
    <t>BANKA POS KESİNTİSİ</t>
  </si>
  <si>
    <t>HAZİRAN 2014</t>
  </si>
  <si>
    <t>30.04.2014 
DEN DEVREDEN</t>
  </si>
  <si>
    <t>31.05.2014
 KALAN BAKİYE</t>
  </si>
  <si>
    <t>31.05.2014 
DEN DEVREDEN</t>
  </si>
  <si>
    <t>30.06.2014
 KALAN BAKİYE</t>
  </si>
  <si>
    <t>DİĞER GİRİŞLER</t>
  </si>
  <si>
    <t>TALİMATLA AKİF YILMAZA ÖDENEN</t>
  </si>
  <si>
    <t>MESUT TUTAL ELEKTRONİK YAZI BEDELİ</t>
  </si>
  <si>
    <t>BANKA KESİNTİSİ</t>
  </si>
  <si>
    <t>MURAT BAKICI TARAFINDAN ÇEKİLEN OFİS KİRA</t>
  </si>
  <si>
    <t>30.06.2014 
DEN DEVREDEN</t>
  </si>
  <si>
    <t>ERKAN KÜÇÜKKALKAN SİTE GİRİŞİ KAPI ONARIM</t>
  </si>
  <si>
    <t>AKİF YILMAZ TARAFINDAN ÇEKİLEN AVUKAT VER.</t>
  </si>
  <si>
    <t>AKİF YILMAZ TARAFINDAN ÇEKİLEN YÖNETİCİ HUZUR HAKKI</t>
  </si>
  <si>
    <t>TEMMUZ 2014</t>
  </si>
  <si>
    <t>31.07.2014
 KALAN BAKİYE</t>
  </si>
  <si>
    <t>AĞUSTOS 2014</t>
  </si>
  <si>
    <t>31.07.2014 
DEN DEVREDEN</t>
  </si>
  <si>
    <t>31.08.2014
 KALAN BAKİYE</t>
  </si>
  <si>
    <t>AKİF YILMAZ TARAFINDAN ÇEKİLEN ZİRAATA YATTI</t>
  </si>
  <si>
    <t>ALİ DEMİRAY (MOTORLU TIRPAN)</t>
  </si>
  <si>
    <t>MEHMET ŞİRİN YALÇIN SİTE İLAÇLAMA</t>
  </si>
  <si>
    <t>YAVUZLAR DİŞLİ ZİNCİR SAN. BARİYER BAKIM</t>
  </si>
  <si>
    <t>ALİ YILDIZ ELEKTRİK BAKIM</t>
  </si>
  <si>
    <t>31.08.2014 
DEN DEVREDEN</t>
  </si>
  <si>
    <t>30.09.2014
 KALAN BAKİYE</t>
  </si>
  <si>
    <t>EYLÜL 2014</t>
  </si>
  <si>
    <t>EMLAK A.Ş. BURSA 19. İCRA</t>
  </si>
  <si>
    <t>İNTERNET FATURASI</t>
  </si>
  <si>
    <t>RAMZAN DAĞLAR ÖDEME</t>
  </si>
  <si>
    <t>BURSA 19. İCRA</t>
  </si>
  <si>
    <t>ABDÜLAZİZ ÖZKILIÇ GERİ İADE</t>
  </si>
  <si>
    <t>ERDEMİR ÖZMEN HUKUK BÜROSU</t>
  </si>
  <si>
    <t>TURAN ZENGİN OT BİÇME İŞLEMİ</t>
  </si>
  <si>
    <t>FESİH YILMAZ TEL ÖRGÜ</t>
  </si>
  <si>
    <t>ŞAYİP DOĞDU SİTE ELEKTRONİK</t>
  </si>
  <si>
    <t>FAİZ KIZILYEL YÖNETİM HUZUR HAKKI</t>
  </si>
  <si>
    <t>ÖNDER SARAÇ YÖNETİM HUZUR HAKKI</t>
  </si>
  <si>
    <t>AKİF YILMAZ TARAFINDAN ÇEKİLEN ZİRAATA YATAN</t>
  </si>
  <si>
    <t>EKİM 2014</t>
  </si>
  <si>
    <t>30.09.2014 
DEN DEVREDEN</t>
  </si>
  <si>
    <t>31.10.2014
 KALAN BAKİYE</t>
  </si>
  <si>
    <t>ONUR TEL (TEL YAPIMI)</t>
  </si>
  <si>
    <t>İNTERNET TEDAŞ ONLİNE</t>
  </si>
  <si>
    <t>AKİF YILMAZ YÖNETİM HUZUR HAKKI</t>
  </si>
  <si>
    <t>ZİRAATA VİRMAN</t>
  </si>
  <si>
    <t>KASIM 2014</t>
  </si>
  <si>
    <t>31.10.2014 
DEN DEVREDEN</t>
  </si>
  <si>
    <t>30.11.2014
 KALAN BAKİYE</t>
  </si>
  <si>
    <t>ABDÜLAZİZ ÖZKILIÇ YÖNETİM HUZUR HAKKI</t>
  </si>
  <si>
    <t>FAİK KIZILYEL YÖNETİM HUZUR HAKKI</t>
  </si>
  <si>
    <t>30.11.2014 
DEN DEVREDEN</t>
  </si>
  <si>
    <t>31.12.2014
 KALAN BAKİYE</t>
  </si>
  <si>
    <t>VİRMAN GİRİŞİ</t>
  </si>
  <si>
    <t>ARALIK 2014</t>
  </si>
  <si>
    <t>ALİ YILDIZ FATURA ÖDEMESİ</t>
  </si>
  <si>
    <t>İHSAN GÖK AVANS BEDELİ</t>
  </si>
  <si>
    <t>MUSA ÇAMURCU AVANS BEDELİ</t>
  </si>
  <si>
    <t>ALİ GÜLER AVANS BEDELİ</t>
  </si>
  <si>
    <t>İHSAN GÖK MAAŞ BEDELİ</t>
  </si>
  <si>
    <t>MUSA ÇAMURCU MAAŞ BEDELİ</t>
  </si>
  <si>
    <t>ALİ GÜLER MAAŞ BEDELİ</t>
  </si>
  <si>
    <t>E-YURT SİTE YÖNETİMİ</t>
  </si>
  <si>
    <t>SGK ÖDEMELERİ</t>
  </si>
  <si>
    <t>6417420 NOLU ULUDAĞ_EDAŞ FATURA ÖDEMESİ</t>
  </si>
  <si>
    <t>CAHARKALE ALİMİNYUM FATURA ÖDEMESİ</t>
  </si>
  <si>
    <t>31.12.2014 
DEN DEVREDEN</t>
  </si>
  <si>
    <t>31.01.2015
 KALAN BAKİYE</t>
  </si>
  <si>
    <t>BURSA YILDIRIM BELEDİYESİ OFİS KİRA BEDELİ</t>
  </si>
  <si>
    <t>AVUKAT ESER KUMTAŞ ÖDEME</t>
  </si>
  <si>
    <t>MUSTAFA BAŞ BATI KAPISINA HİDROLİK</t>
  </si>
  <si>
    <t>62794320 NOLU ULUDAĞ_EDAŞ FATURA ÖDEMESİ</t>
  </si>
  <si>
    <t>31.01.2015 
DEN DEVREDEN</t>
  </si>
  <si>
    <t>28.02.2015
 KALAN BAKİYE</t>
  </si>
  <si>
    <t>BURSA VİNÇ</t>
  </si>
  <si>
    <t>ABDÜLAZİZ ÖZKILIÇ ANKARA TOKİ MASRAF</t>
  </si>
  <si>
    <t>BANKA HAVALE KESİNTİSİ</t>
  </si>
  <si>
    <t>UYS İŞ GÜVENLİĞİ</t>
  </si>
  <si>
    <t>28.02.2015 
DEN DEVREDEN</t>
  </si>
  <si>
    <t>31.03.2015
 KALAN BAKİYE</t>
  </si>
  <si>
    <t>YAKUP ÖNDER MERCANGÖZ İNTERNET BEDELİ</t>
  </si>
  <si>
    <t>MUSTAFA BAŞ KAPI HİDROLİK</t>
  </si>
  <si>
    <t>KARMOD PREFABRİK KARMO ÖDEME</t>
  </si>
  <si>
    <t>İSMAİL YILMAZ AXA SİGORTA</t>
  </si>
  <si>
    <t>AKİF YILMAZ KASAYA ÇEKİLEN</t>
  </si>
  <si>
    <t>EKREM MAVİÇİÇEK SİTE KAMERA</t>
  </si>
  <si>
    <t>31.03.2015 
DEN DEVREDEN</t>
  </si>
  <si>
    <t>30.04.2015
 KALAN BAKİYE</t>
  </si>
  <si>
    <t>30.04.2015 
DEN DEVREDEN</t>
  </si>
  <si>
    <t>31.05.2015
 KALAN BAKİYE</t>
  </si>
  <si>
    <t>İPEK ŞİMŞEK KULUBE İNŞAAT MLZ.</t>
  </si>
  <si>
    <t>31.05.2015 
DEN DEVREDEN</t>
  </si>
  <si>
    <t>30.06.2015
 KALAN BAKİYE</t>
  </si>
  <si>
    <t>ALİ GÖK AK-EL YAPI</t>
  </si>
  <si>
    <t>20. İCRA DAİRESİ</t>
  </si>
  <si>
    <t>30.06.2015 
DEN DEVREDEN</t>
  </si>
  <si>
    <t>31.07.2015
 KALAN BAKİYE</t>
  </si>
  <si>
    <t>EROL CİHAN VOLKAN PEN</t>
  </si>
  <si>
    <t>SGK ÖDEMESİ</t>
  </si>
  <si>
    <t>31.07.2015 
DEN DEVREDEN</t>
  </si>
  <si>
    <t>31.08.2015
 KALAN BAKİYE</t>
  </si>
  <si>
    <t>TALİP BALLI MAAŞ BEDELİ</t>
  </si>
  <si>
    <t>BEDİR ERDÖNMEZ SİTE GÜVENLİK BİNASI TAŞ KAPLAMA</t>
  </si>
  <si>
    <t>FİKRET İŞGÖR ÖDEME</t>
  </si>
  <si>
    <t>31.08.2015 
DEN DEVREDEN</t>
  </si>
  <si>
    <t>30.09.2015
 KALAN BAKİYE</t>
  </si>
  <si>
    <t>OCAK 2015</t>
  </si>
  <si>
    <t>ŞUBAT 2015</t>
  </si>
  <si>
    <t>MART 2015</t>
  </si>
  <si>
    <t>NİSAN 2015</t>
  </si>
  <si>
    <t>MAYIS 2015</t>
  </si>
  <si>
    <t>HAZİRAN 2015</t>
  </si>
  <si>
    <t>TEMMUZ 2015</t>
  </si>
  <si>
    <t>AĞUSTOS 2015</t>
  </si>
  <si>
    <t>EYLÜL 2015</t>
  </si>
  <si>
    <t>AVUKAT MURAT YAKICI</t>
  </si>
  <si>
    <t>SAMİ ÇAMURCU GÜVENLİK KULUBESİ İNŞAAT</t>
  </si>
  <si>
    <t>EKİM 2015</t>
  </si>
  <si>
    <t>30.09.2015 
DEN DEVREDEN</t>
  </si>
  <si>
    <t>31.10.2015
 KALAN BAKİYE</t>
  </si>
  <si>
    <t>ABDÜLAZİZ  ÖZKILIÇ YÖNETİM HUZUR HAKKI</t>
  </si>
  <si>
    <t>KASIM 2015</t>
  </si>
  <si>
    <t>31.10.2015 
DEN DEVREDEN</t>
  </si>
  <si>
    <t>ESER KUMTAŞ MASRAF</t>
  </si>
  <si>
    <t>ARALIK 2015</t>
  </si>
  <si>
    <t>30.11.2015
 KALAN BAKİYE</t>
  </si>
  <si>
    <t>30.11.2015 
DEN DEVREDEN</t>
  </si>
  <si>
    <t>31.12.2015
 KALAN BAKİYE</t>
  </si>
  <si>
    <t>OCAK 2016</t>
  </si>
  <si>
    <t>31.12.2015 
DEN DEVREDEN</t>
  </si>
  <si>
    <t>31.01.2016
 KALAN BAKİYE</t>
  </si>
  <si>
    <t>6417420  NOLU ULUDAĞ_EDAŞ FATURA ÖDEMESİ</t>
  </si>
  <si>
    <t>ŞUBAT 2016</t>
  </si>
  <si>
    <t>31.01.2016 
DEN DEVREDEN</t>
  </si>
  <si>
    <t>29.02.2016
 KALAN BAKİYE</t>
  </si>
  <si>
    <t>GÜVENLİK PERSONELİ ARALIK MAAŞ</t>
  </si>
  <si>
    <t>GÜVENLİK PERSONELİ ARALIK EK ÖDEME</t>
  </si>
  <si>
    <t>GÜVENLİK PERSONELİ OCAK MAAŞ</t>
  </si>
  <si>
    <t>GÜVENLİK PERSONELİ OCAK EK ÖDEME</t>
  </si>
  <si>
    <t>YUSUF YILDIRIM ÖDEME</t>
  </si>
  <si>
    <t>MART 2016</t>
  </si>
  <si>
    <t>29.02.2016 
DEN DEVREDEN</t>
  </si>
  <si>
    <t>31.03.2016
 KALAN BAKİYE</t>
  </si>
  <si>
    <t>MUSA AKBAY MAAŞ</t>
  </si>
  <si>
    <t>İBRAHİM TÜRK MAAŞ</t>
  </si>
  <si>
    <t>ERKAN KÜÇÜKALKAN MAAŞ</t>
  </si>
  <si>
    <t>YALÇIN SULAK MAAŞ</t>
  </si>
  <si>
    <t>ALİHAN BABÜTÇÜ MAAŞ</t>
  </si>
  <si>
    <t>ÜMİT YÜCEL MAAŞ</t>
  </si>
  <si>
    <t>SEZGİN BATMAŞ MAAŞ</t>
  </si>
  <si>
    <t xml:space="preserve">MUSA ÇAMURCU AVANS </t>
  </si>
  <si>
    <t>ALİ GÜLER AVANS</t>
  </si>
  <si>
    <t>OSMAN YILMAZ YÖNETİM HUZUR HAKKI</t>
  </si>
  <si>
    <t>NİSAN 2016</t>
  </si>
  <si>
    <t>31.03.2016 
DEN DEVREDEN</t>
  </si>
  <si>
    <t>30.04.2016
 KALAN BAKİYE</t>
  </si>
  <si>
    <t>NEZİE ADIBELLİ FATURA ÖDEMESİ</t>
  </si>
  <si>
    <t>ALİ RIZA NEMUTLU MAAŞ</t>
  </si>
  <si>
    <t>ALİ GÜLER MAAŞ</t>
  </si>
  <si>
    <t>İHSAN GÖK MAAŞ</t>
  </si>
  <si>
    <t>MAYIS 2016</t>
  </si>
  <si>
    <t>30.04.2016 
DEN DEVREDEN</t>
  </si>
  <si>
    <t>31.05.2016
 KALAN BAKİYE</t>
  </si>
  <si>
    <t>SEZGİN BATMAZ MAAŞ</t>
  </si>
  <si>
    <t>MUSA ÇAMURCU MAAŞ</t>
  </si>
  <si>
    <t>İLHAN ÖZALİT FATURA ÖDEMESİ</t>
  </si>
  <si>
    <t>SELAATTİN SAMDA FATURA ÖDEMESİ</t>
  </si>
  <si>
    <t>HAZİRAN 2016</t>
  </si>
  <si>
    <t>31.05.2016 
DEN DEVREDEN</t>
  </si>
  <si>
    <t>30.06.2016
 KALAN BAKİYE</t>
  </si>
  <si>
    <t>AHMET BEKİROĞLU MAAŞ</t>
  </si>
  <si>
    <t>ARKENT APT SEHVEN YANLIŞ YATAN PARA</t>
  </si>
  <si>
    <t>30.06.2016 
DEN DEVREDEN</t>
  </si>
  <si>
    <t>TEMMUZ 2016</t>
  </si>
  <si>
    <t>SİMYA İLAÇLAMA  PINAR YALÇIN</t>
  </si>
  <si>
    <t>SELAHATTİN SAMDA  FATURA ÖDEMESİ</t>
  </si>
  <si>
    <t>SÜMEYYE TÜRKSEVER FATURA ÖDEMESİ</t>
  </si>
  <si>
    <t>31.07.2016 
DEN DEVREDEN</t>
  </si>
  <si>
    <t>31.08.2016
 KALAN BAKİYE</t>
  </si>
  <si>
    <t>AĞUSTOS 2016</t>
  </si>
  <si>
    <t>SELÇUK TAŞTAT MAAŞ</t>
  </si>
  <si>
    <t>İHSAN GÖK AVANS</t>
  </si>
  <si>
    <t>ZEYNEP AKTAŞ SEHVEN YANLIŞ YATAN PARANIN  İADESİ</t>
  </si>
  <si>
    <t>SEHVEN YATAN PARA</t>
  </si>
  <si>
    <t>EYLÜL 2016</t>
  </si>
  <si>
    <t>31.08.2016 
DEN DEVREDEN</t>
  </si>
  <si>
    <t>30.09.2016
 KALAN BAKİYE</t>
  </si>
  <si>
    <t>EKREM MAVİÇİÇEK SİTE KAMERA ÖDEME</t>
  </si>
  <si>
    <t>MİKAİL ÇAKIR MAAŞ</t>
  </si>
  <si>
    <t>ESER KUMTAŞ MASRAF BEDELİ</t>
  </si>
  <si>
    <t>EKİM 2016</t>
  </si>
  <si>
    <t>30.09.2016 
DEN DEVREDEN</t>
  </si>
  <si>
    <t>31.10.2016
 KALAN BAKİYE</t>
  </si>
  <si>
    <t>MURAT YAKICI ÖDEME</t>
  </si>
  <si>
    <t>KIDEM TAZMİNATI HESABINA YATAN</t>
  </si>
  <si>
    <t>İLKER ULU MAAŞ</t>
  </si>
  <si>
    <t>ARSLAN AKYOL MAAŞ</t>
  </si>
  <si>
    <t>ÖZDEMİRLER DEMİR TİCARET</t>
  </si>
  <si>
    <t>ORGANİK HABERLEŞME TEKN.</t>
  </si>
  <si>
    <t>HAYATİ YİĞİT ÖDEME</t>
  </si>
  <si>
    <t>İSA ÇETİNKAYA ÇEVRE DÜZENLEME</t>
  </si>
  <si>
    <t>KASIM 2016</t>
  </si>
  <si>
    <t>31.10.2016 
DEN DEVREDEN</t>
  </si>
  <si>
    <t>30.11.2016
 KALAN BAKİYE</t>
  </si>
  <si>
    <t>URAL ÖZEL GÜVENLİK</t>
  </si>
  <si>
    <t>ARALIK 2016</t>
  </si>
  <si>
    <t>30.11.2016 
DEN DEVREDEN</t>
  </si>
  <si>
    <t>31.12.2016
 KALAN BAKİYE</t>
  </si>
  <si>
    <t>ŞENTÜRK OCAK ÖDEME</t>
  </si>
  <si>
    <t>OCAK 2017</t>
  </si>
  <si>
    <t>31.12.2016 
DEN DEVREDEN</t>
  </si>
  <si>
    <t>31.01.2017
 KALAN BAKİYE</t>
  </si>
  <si>
    <t>6426720  NOLU ULUDAĞ_EDAŞ FATURA ÖDEMESİ</t>
  </si>
  <si>
    <t>PAKERSAN ORMAN ÜRÜNLERİ</t>
  </si>
  <si>
    <t>MUSA ÇAMURCU AVANS</t>
  </si>
  <si>
    <t>SÜMEYYE TÜRKSEVER ÖDEME</t>
  </si>
  <si>
    <t>CENGİZ TUĞRUL ÖDEME</t>
  </si>
  <si>
    <t>AV ESER KUMTAŞ ÖDEME</t>
  </si>
  <si>
    <t>ORGANİK HABERLEŞME</t>
  </si>
  <si>
    <t>ALİ YILDIZ ÖDEME</t>
  </si>
  <si>
    <t>ŞUBAT 2017</t>
  </si>
  <si>
    <t>31.01.2017 
DEN DEVREDEN</t>
  </si>
  <si>
    <t>28.02.2017
 KALAN BAKİYE</t>
  </si>
  <si>
    <t>KEYSİS TEKNOLOJİ</t>
  </si>
  <si>
    <t xml:space="preserve">İHSAN GÖK AVANS </t>
  </si>
  <si>
    <t>MART 2017</t>
  </si>
  <si>
    <t>28.02.2017 
DEN DEVREDEN</t>
  </si>
  <si>
    <t>31.03.2017
 KALAN BAKİYE</t>
  </si>
  <si>
    <t>DİĞER GELEN BEDEL</t>
  </si>
  <si>
    <t>ARDEN KURUMSAL</t>
  </si>
  <si>
    <t xml:space="preserve">FİDELTUS İLERİ TEKNOLOJİ </t>
  </si>
  <si>
    <t>NİSAN 2017</t>
  </si>
  <si>
    <t>31.03.2017 
DEN DEVREDEN</t>
  </si>
  <si>
    <t>30.04.2017
 KALAN BAKİYE</t>
  </si>
  <si>
    <t>5415921747 TELEFON FATURASI</t>
  </si>
  <si>
    <t>MAYIS 2017</t>
  </si>
  <si>
    <t>30.04.2017 
DEN DEVREDEN</t>
  </si>
  <si>
    <t>31.05.2017
 KALAN BAKİYE</t>
  </si>
  <si>
    <t>5415921747 NOLU TELEFON ÖDEMESİ</t>
  </si>
  <si>
    <t>FERYAP DEMİR TİC.</t>
  </si>
  <si>
    <t>ZEKİYE ŞAHİN YANLIŞ YATAN PARANIN İADESİ</t>
  </si>
  <si>
    <t>ARİF ÖZALP GÜLTENTE BRANDA</t>
  </si>
  <si>
    <t>ÖZGÜR TÜRER FATURA ÖDEMESİ</t>
  </si>
  <si>
    <t>NAİL ARTUÇ YÖNETİM HUZUR HAKKI</t>
  </si>
  <si>
    <t>HAZİRAN 2017</t>
  </si>
  <si>
    <t>31.05.2017 
DEN DEVREDEN</t>
  </si>
  <si>
    <t>30.06.2017
 KALAN BAKİYE</t>
  </si>
  <si>
    <t>MUSA ÇAMURCU TAZMİNAT ÖDEMESİ</t>
  </si>
  <si>
    <t>TEMMUZ 2017</t>
  </si>
  <si>
    <t>BES ENERJİ FATURA ÖDEMESİ</t>
  </si>
  <si>
    <t>YUSUF KONUR SEHVEN YANLIŞ YATAN PARANIN İADESİ</t>
  </si>
  <si>
    <t>30.06.2017 
DEN DEVREDEN</t>
  </si>
  <si>
    <t>31.07.2017
 KALAN BAKİYE</t>
  </si>
  <si>
    <t>AĞUSTOS 2017</t>
  </si>
  <si>
    <t>31.07.2017 
DEN DEVREDEN</t>
  </si>
  <si>
    <t>31.08.2017
 KALAN BAKİYE</t>
  </si>
  <si>
    <t>SİMYA İLAÇLAMA</t>
  </si>
  <si>
    <t>YILDIRIM BELEDİYESİ KİRA BEDELİ</t>
  </si>
  <si>
    <t>EYLÜL 2017</t>
  </si>
  <si>
    <t>31.08.2017 
DEN DEVREDEN</t>
  </si>
  <si>
    <t>30.09.2017
 KALAN BAKİYE</t>
  </si>
  <si>
    <t>EKİM 2017</t>
  </si>
  <si>
    <t>STOPAJ ÖDEMELERİ</t>
  </si>
  <si>
    <t>KASIM 2017</t>
  </si>
  <si>
    <t>30.09.2017 
DEN DEVREDEN</t>
  </si>
  <si>
    <t>31.10.2017
 KALAN BAKİYE</t>
  </si>
  <si>
    <t>31.10.2017 
DEN DEVREDEN</t>
  </si>
  <si>
    <t>30.11.2017
 KALAN BAKİYE</t>
  </si>
  <si>
    <t>ARALIK 2017</t>
  </si>
  <si>
    <t>30.11.2017 
DEN DEVREDEN</t>
  </si>
  <si>
    <t>31.12.2017
 KALAN BAKİYE</t>
  </si>
  <si>
    <t>OCAK 2018</t>
  </si>
  <si>
    <t>31.12.2017 
DEN DEVREDEN</t>
  </si>
  <si>
    <t>31.01.2018
 KALAN BAKİYE</t>
  </si>
  <si>
    <t>ŞUBAT 2018</t>
  </si>
  <si>
    <t>31.01.2018 
DEN DEVREDEN</t>
  </si>
  <si>
    <t>28.02.2018
 KALAN BAKİYE</t>
  </si>
  <si>
    <t>SMS BEDELİ</t>
  </si>
  <si>
    <t>NİLÜFER ÖZEL GÜVENLİK</t>
  </si>
  <si>
    <t>MOBİL POS HİZMET BEDELİ</t>
  </si>
  <si>
    <t>TERMİNAL SİM ÜCRETİ</t>
  </si>
  <si>
    <t>MART 2018</t>
  </si>
  <si>
    <t>28.02.2018 
DEN DEVREDEN</t>
  </si>
  <si>
    <t>31.03.2018
 KALAN BAKİYE</t>
  </si>
  <si>
    <t>ÜİY SABİT ÜCRET GELİRİ</t>
  </si>
  <si>
    <t>17.İCRA 180384932 VKN AKÇAĞLAYAN</t>
  </si>
  <si>
    <t>17.İCRA 2017/14314 DOSYA</t>
  </si>
  <si>
    <t>17.İCRA 2017/14313 DOSYA</t>
  </si>
  <si>
    <t>17.İCRA 2017/14317 DOSYA</t>
  </si>
  <si>
    <t>17.İCRA 2017/14315 DOSYA</t>
  </si>
  <si>
    <t>NİSAN 2018</t>
  </si>
  <si>
    <t>31.03.2018 
DEN DEVREDEN</t>
  </si>
  <si>
    <t>30.04.2018
 KALAN BAKİYE</t>
  </si>
  <si>
    <t>EDİBE BİLGE ARICIOĞLU ARABULUCULUK ÜCRETİ</t>
  </si>
  <si>
    <t>ABDİ İLHAN ARABULUCULUK ANLAŞMA BEDELİ</t>
  </si>
  <si>
    <t>BURSA YILDIRIM BLD KİRA BEDELİ</t>
  </si>
  <si>
    <t>MAYIS 2018</t>
  </si>
  <si>
    <t>ABDULLAH İNCE YÖNETİM HUZUR HAKKI</t>
  </si>
  <si>
    <t>6332830 NOLU ULUDAĞ_EDAŞ FATURA ÖDEMESİ</t>
  </si>
  <si>
    <t>6426720 NOLU ULUDAĞ_EDAŞ FATURA ÖDEMESİ</t>
  </si>
  <si>
    <t>MEHMET EMİROĞLU ÖDEME</t>
  </si>
  <si>
    <t>HAZİRAN 2018</t>
  </si>
  <si>
    <t>30.04.2018 
DEN DEVREDEN</t>
  </si>
  <si>
    <t>31.05.2018
 KALAN BAKİYE</t>
  </si>
  <si>
    <t>31.05.2018 
DEN DEVREDEN</t>
  </si>
  <si>
    <t>30.06.2018
 KALAN BAKİYE</t>
  </si>
  <si>
    <t>AV ESER KUMTAŞ ERKAN-YALÇIN TAZMİNAT ÖDEMESİ</t>
  </si>
  <si>
    <t>TEMMUZ 2018</t>
  </si>
  <si>
    <t>30.06.2018 
DEN DEVREDEN</t>
  </si>
  <si>
    <t>31.07.2018
 KALAN BAKİYE</t>
  </si>
  <si>
    <t>ERKAN SATIKBUĞA TAZMİNAT ÖDEMESİ</t>
  </si>
  <si>
    <t>ESER KUMTAŞ MASRAF BEDELİ (ÜMİT YÜCEL)</t>
  </si>
  <si>
    <t>SÜHEYLA MAVİÇİÇEK FATURA ÖDEMESİ</t>
  </si>
  <si>
    <t>AĞUSTOS 2018</t>
  </si>
  <si>
    <t>31.07.2018 
DEN DEVREDEN</t>
  </si>
  <si>
    <t>31.08.2018
 KALAN BAKİYE</t>
  </si>
  <si>
    <t>ABDULZİZ ÖZKILIÇ ÖDEME</t>
  </si>
  <si>
    <t>ALİ GÜLER KIDEM TAZMİNATI</t>
  </si>
  <si>
    <t>ESER KUMTAŞ VEKALET ÜCRETİ</t>
  </si>
  <si>
    <t>SÜHEYLA MAVİÇİÇEK ÖDEME</t>
  </si>
  <si>
    <t>EYLÜL 2018</t>
  </si>
  <si>
    <t>31.08.2018 
DEN DEVREDEN</t>
  </si>
  <si>
    <t>30.09.2018
 KALAN BAKİYE</t>
  </si>
  <si>
    <t>5551569616 NOLU TELEFON ÖDEMESİ</t>
  </si>
  <si>
    <t>ESER KUMTAŞ AĞUSTOS 2018 SÖZLEŞME BEDELİ</t>
  </si>
  <si>
    <t>6332840 NOLU ULUDAĞ_EDAŞ FATURA ÖDEMESİ</t>
  </si>
  <si>
    <t>AV ABDİ İLHAN RIDVAN BAYRAM TAZMİNAT ÖDEMESİ</t>
  </si>
  <si>
    <t>AV ABDİ İLHAN İSKENDER TURAN TAZMİNAT ÖDEMESİ</t>
  </si>
  <si>
    <t>EKİM 2018</t>
  </si>
  <si>
    <t>30.09.2018 
DEN DEVREDEN</t>
  </si>
  <si>
    <t>VERASET VE HARÇ VERGİ DAİRESİ</t>
  </si>
  <si>
    <t>ESER KUMTAŞ EYLÜL 2018 SÖZLEŞME BEDELİ</t>
  </si>
  <si>
    <t>ABDİ İLHAN RIDVAN BAYRAM TAZMİNAT BEDELİ</t>
  </si>
  <si>
    <t>ARDEN KURUMSAL İSKENDER TURAN YILLIK İZİN GERİ İADE</t>
  </si>
  <si>
    <t>ORGANİK HABERLEŞME TEKN</t>
  </si>
  <si>
    <t>ÖZDEMİRLER DEMİR TİC</t>
  </si>
  <si>
    <t>KASIM 2018</t>
  </si>
  <si>
    <t>31.10.2018
 KALAN BAKİYE</t>
  </si>
  <si>
    <t>31.10.2018 
DEN DEVREDEN</t>
  </si>
  <si>
    <t>30.11.2018
 KALAN BAKİYE</t>
  </si>
  <si>
    <t>ESER KUMTAŞ EKİM 2018 SÖZLEŞME BEDELİ</t>
  </si>
  <si>
    <t>ARALIK 2018</t>
  </si>
  <si>
    <t>30.11.2018 
DEN DEVREDEN</t>
  </si>
  <si>
    <t>AV ESER KUMTAŞ MASRAF</t>
  </si>
  <si>
    <t>ESER KUMTAŞ KASIM 2018 SÖZLEŞME BEDELİ</t>
  </si>
  <si>
    <t>İHSAN GÖK TAZMİNAT</t>
  </si>
  <si>
    <t>31.12.2018
 KALAN BAKİYE</t>
  </si>
  <si>
    <t>OCAK 2019</t>
  </si>
  <si>
    <t>31.12.2018 
DEN DEVREDEN</t>
  </si>
  <si>
    <t>31.01.2019
 KALAN BAKİYE</t>
  </si>
  <si>
    <t>SERDAR YAVUZ VE NİHAT ÖZBEK TARAFINDAN ÇEKİLEN</t>
  </si>
  <si>
    <t>ŞUBAT 2019</t>
  </si>
  <si>
    <t>31.01.2019 
DEN DEVREDEN</t>
  </si>
  <si>
    <t>28.02.2019
 KALAN BAKİYE</t>
  </si>
  <si>
    <t>SERDAR YAVUZ KAYYIM ÜCRETİ</t>
  </si>
  <si>
    <t>NİHAT ÖZBEK KAYYIM ÜCRETİ</t>
  </si>
  <si>
    <t>EROL CİHAN FATURA ÖDEMESİ</t>
  </si>
  <si>
    <t>MART 2019</t>
  </si>
  <si>
    <t>28.02.2019 
DEN DEVREDEN</t>
  </si>
  <si>
    <t>31.03.2019
 KALAN BAKİYE</t>
  </si>
  <si>
    <t>FAİZ TAHSİLATI (İCRA)</t>
  </si>
  <si>
    <t>ESER KUMTAŞ SÖZLEŞME BEDELİ (ARALIK-OCAK-ŞUBAT)</t>
  </si>
  <si>
    <t>NİSAN 2019</t>
  </si>
  <si>
    <t>31.03.2019 
DEN DEVREDEN</t>
  </si>
  <si>
    <t>30.04.2019
 KALAN BAKİYE</t>
  </si>
  <si>
    <t>MAYIS 2019</t>
  </si>
  <si>
    <t>30.04.2019 
DEN DEVREDEN</t>
  </si>
  <si>
    <t>31.05.2019
 KALAN BAKİYE</t>
  </si>
  <si>
    <t>STOPAJ ÖDEMESİ</t>
  </si>
  <si>
    <t>ESER KUMTAŞ SÖZLEŞME BEDELİ (MART)</t>
  </si>
  <si>
    <t>ESER KUMTAŞ SÖZLEŞME BEDELİ (NİSAN-MAYIS)</t>
  </si>
  <si>
    <t>HAZİRAN 2019</t>
  </si>
  <si>
    <t>31.05.2019 
DEN DEVREDEN</t>
  </si>
  <si>
    <t>30.06.2019
 KALAN BAKİYE</t>
  </si>
  <si>
    <t>MEHMET ALİ FERİK OT BİÇME BEDELİ</t>
  </si>
  <si>
    <t>ABİT ADIBELLİ FATURA ÖDEMESİ</t>
  </si>
  <si>
    <t>MUSTAFA BAŞOĞLU (BATI KAPISI HİDROLİK)</t>
  </si>
  <si>
    <t>TEMMUZ 2019</t>
  </si>
  <si>
    <t>30.06.2019 
DEN DEVREDEN</t>
  </si>
  <si>
    <t>31.07.2019
 KALAN BAKİYE</t>
  </si>
  <si>
    <t>FAİZ</t>
  </si>
  <si>
    <t xml:space="preserve">ESER KUMTAŞ SÖZLEŞME BEDELİ </t>
  </si>
  <si>
    <t>AV NALAN SOYSAL (LEVENT SELİMEN UZALAŞTIRMA)</t>
  </si>
  <si>
    <t>KASAYA VİRMAN</t>
  </si>
  <si>
    <t>DAĞMER MADENCİLİK İNŞ (SİTE GİRİŞİ PANO)</t>
  </si>
  <si>
    <t>STOPAJ ÖEDEMESİ</t>
  </si>
  <si>
    <t>NATUREL HAŞERE (SİTE İLAÇLAMA)</t>
  </si>
  <si>
    <t>MEHMET EMİROĞLU (ORGANİK HABERLEŞME SMS)</t>
  </si>
  <si>
    <t>AV ABDİ İLHAN (LEVENT SELİMEN KIDEM)</t>
  </si>
  <si>
    <t>ABİT ADIBELLİ (JİLETLİ TEL PANEL ÇİT TAMİRATI)</t>
  </si>
  <si>
    <t>SÜHEYLA MAVİÇİÇEK (SİTE İÇİ LAMBALARIN BAKIMI)</t>
  </si>
  <si>
    <t>MUSA AKBAY KIDEM TAZMİNATI</t>
  </si>
  <si>
    <t>ABİT ADIBELLİ (JİLETLİ TEL MONTAJ)</t>
  </si>
  <si>
    <t>SÜHEYLA MAVİÇİÇEK (SİTE İÇİ PARKLARIN TOPRAKLANMASI)</t>
  </si>
  <si>
    <t>AĞUSTOS 2019</t>
  </si>
  <si>
    <t>31.07.2019 
DEN DEVREDEN</t>
  </si>
  <si>
    <t>31.08.2019
 KALAN BAKİYE</t>
  </si>
  <si>
    <t>SÜHEYLA MAVİÇİÇEK (SİTE İÇİ KAMERA VE PARKLARIN TOP)</t>
  </si>
  <si>
    <t>SÜHEYLA MAVİÇİÇEK (DİJİTAL TABELA ARIZASI)</t>
  </si>
  <si>
    <t>MEHMET ALİ FERİK ELEKTRİK VE TOPRAKLAMA KAZISI</t>
  </si>
  <si>
    <t>TÜRK TELEKOM İNTERNET BEDELİ</t>
  </si>
  <si>
    <t>SÜHEYLA MAVİÇİÇEK (SİTE İÇİ LAMBALARIN BAK VE TOPRAK)</t>
  </si>
  <si>
    <t>PACHİRASOFT YAZILIM VE DANIŞMANLIK</t>
  </si>
  <si>
    <t>EYLÜL 2019</t>
  </si>
  <si>
    <t>31.08.2019 
DEN DEVREDEN</t>
  </si>
  <si>
    <t>30.09.2019
 KALAN BAKİYE</t>
  </si>
  <si>
    <t>PACHİRASOFT YAZILIM (HOSTİNG BEDELİ)</t>
  </si>
  <si>
    <t>30.09.2019 
DEN DEVREDEN</t>
  </si>
  <si>
    <t>31.10.2019
 KALAN BAKİYE</t>
  </si>
  <si>
    <t>EKİM 2019</t>
  </si>
  <si>
    <t xml:space="preserve">DENİZBANK VİRMAN </t>
  </si>
  <si>
    <t>SÜHEYLA MAVİÇİÇEK (SİTE İÇİ LAMBA-ELEKTRİK-KAMERA BAKIMI)</t>
  </si>
  <si>
    <t>REMZİ GÜLFİDAN ÖDEME (OTOPARK GİDER AÇILIM)</t>
  </si>
  <si>
    <t>SÜHEYLA MAVİÇİÇEK (SİTE İÇİ LAMBA-KAMERA BAKIMI)</t>
  </si>
  <si>
    <t>KASIM 2019</t>
  </si>
  <si>
    <t>31.10.2019 
DEN DEVREDEN</t>
  </si>
  <si>
    <t>30.11.2019
 KALAN BAKİYE</t>
  </si>
  <si>
    <t>SÜHEYLA MAVİÇİÇEK (SİTE İÇİ LAMBA VE BARİYER ARIZASI))</t>
  </si>
  <si>
    <t>SÜHEYLA MAVİÇİÇEK (SİTE İÇİ LAMBA BAKIMI)</t>
  </si>
  <si>
    <t>AKİF YILMAZ HESAP SIFIRLAMA</t>
  </si>
  <si>
    <t>ARALIK 2019</t>
  </si>
  <si>
    <t>30.11.2019 
DEN DEVREDEN</t>
  </si>
  <si>
    <t>31.12.2019
 KALAN BAKİYE</t>
  </si>
  <si>
    <t>6402620 NOLU ULUDAĞ_EDAŞ FATURA ÖDEMESİ</t>
  </si>
  <si>
    <t>31.12.2019 
DEN DEVREDEN</t>
  </si>
  <si>
    <t>31.01.2020
 KALAN BAKİYE</t>
  </si>
  <si>
    <t xml:space="preserve">KASA VİRMAN </t>
  </si>
  <si>
    <t>DİĞER GELİRLER</t>
  </si>
  <si>
    <t>ŞEN OCAK GİYİM</t>
  </si>
  <si>
    <t>ALPER TARIM AVANS</t>
  </si>
  <si>
    <t>ORGANİK HABERLEŞME (MEHMET EMİROĞLU)</t>
  </si>
  <si>
    <t>ÜMİT YILMAZ AVANS</t>
  </si>
  <si>
    <t>AVUKAT ABDİ İLHAN (AYDIN ÇELİK TAZMİNAT)</t>
  </si>
  <si>
    <t>ARABULUCU MERVE TOPRAK MASRAF</t>
  </si>
  <si>
    <t>31.01.2020 
DEN DEVREDEN</t>
  </si>
  <si>
    <t>29.02.2020
 KALAN BAKİYE</t>
  </si>
  <si>
    <t>NECATİ YILDIZ MAAŞ</t>
  </si>
  <si>
    <t>ÜMİT YILMAZ MAAŞ</t>
  </si>
  <si>
    <t>İBRAHİM NADİR MAAŞ</t>
  </si>
  <si>
    <t>HÜSEYİN GÜRBÜZ MAAŞ</t>
  </si>
  <si>
    <t>FEHRETTİN ŞENER MAAŞ</t>
  </si>
  <si>
    <t>ALPER TARIM MAAŞ</t>
  </si>
  <si>
    <t>ALİŞEN ŞİMŞEK MAAŞ</t>
  </si>
  <si>
    <t>KENAN TAŞÇIOĞLU MAAŞ</t>
  </si>
  <si>
    <t>SÜHEYLA MAVİÇİÇEK (SİTE İÇİ KAMERA İLAVE)</t>
  </si>
  <si>
    <t>AVUKAT ORHAN BAHAR (BURSA 5.SHM 18/2516 KARŞI VEKİL ÜCRETİ)</t>
  </si>
  <si>
    <t>SÜHEYLA MAVİÇİÇEK (SİTE İÇİ KAMERA İLAVE-LAMBALAR)</t>
  </si>
  <si>
    <t>İLHAN AYDIN YÖNETİM HUZUR HAKKI</t>
  </si>
  <si>
    <t>MEHMET ZEKİ TEMEL YÖNETİM HUZUR HAKKI</t>
  </si>
  <si>
    <t>FERYAP SAC PROFİL (DEMİR MALZEME ALIMI)</t>
  </si>
  <si>
    <t>29.02.2020 
DEN DEVREDEN</t>
  </si>
  <si>
    <t>31.03.2020
 KALAN BAKİYE</t>
  </si>
  <si>
    <t>BELLİ TEL-ALAATTİN BELLİ (TEL ÇİT YAPIMI)</t>
  </si>
  <si>
    <t>ŞEVKİ TOY (SİTEYE MALZEME BEDELİ)</t>
  </si>
  <si>
    <t>KERİME KALE MAAŞ</t>
  </si>
  <si>
    <t>ŞEVKİ TOY (TEL ÇİT YAPIMI)</t>
  </si>
  <si>
    <t>VEDAT GÜLER SEHVEN YATAN PARA İADESİ</t>
  </si>
  <si>
    <t>ZİRVE DİJİTAL (TELSİZ VE KULAKLIK)</t>
  </si>
  <si>
    <t>TEMA MUTFAK (MUTFAK DOLABI VE TEZGAH)</t>
  </si>
  <si>
    <t>ALİ GÜLER KIDEM TAZMİNAT BEDELİ</t>
  </si>
  <si>
    <t>FERYAP SAÇ (DEMİR MALZEME ALIMI)</t>
  </si>
  <si>
    <t>BEDİR DÖNMEZ (TAŞ ALIMI)</t>
  </si>
  <si>
    <t>SÜHEYLA MAVİÇİÇEK (SİTE İÇİ LAMBA VE KAMERA BAKIMI)</t>
  </si>
  <si>
    <t>OCAK 2020</t>
  </si>
  <si>
    <t>ŞUBAT 2020</t>
  </si>
  <si>
    <t>MART 2020</t>
  </si>
  <si>
    <t>NİSAN 2020</t>
  </si>
  <si>
    <t>31.03.2020 
DEN DEVREDEN</t>
  </si>
  <si>
    <t>30.04.2020
 KALAN BAKİYE</t>
  </si>
  <si>
    <t>SEHVEN ÖDEME</t>
  </si>
  <si>
    <t>KARE YAPI</t>
  </si>
  <si>
    <t>FAHRETTİN ŞENER MAAŞ</t>
  </si>
  <si>
    <t>OTOMATİK KATILIM ÖDEMESİ</t>
  </si>
  <si>
    <t>GİZEM MERTSOY MAAŞ</t>
  </si>
  <si>
    <t>AVUKAT MURAT YAKICI (BUSKİ İSTİNAF İTİRAZ BEDELİ)</t>
  </si>
  <si>
    <t>SÜHEYLA MAVİÇİÇEK (SİTE İÇİ KAMERALARIN BAKIMI)</t>
  </si>
  <si>
    <t>ŞENOCAK GİYİM (PERSONEL KIYAFET)</t>
  </si>
  <si>
    <t>ERDAL ALAGÖZ SEHVEN YATAN PARANIN İADESİ</t>
  </si>
  <si>
    <t>30.04.2020 
DEN DEVREDEN</t>
  </si>
  <si>
    <t>31.05.2020
 KALAN BAKİYE</t>
  </si>
  <si>
    <t>ERCAN BAYRAM MAAŞ</t>
  </si>
  <si>
    <t>TEKİN POLAT MAAŞ</t>
  </si>
  <si>
    <t>5551569616 NOLU İNTERNET FATURASI</t>
  </si>
  <si>
    <t>5415921747 NOLU TELEFON FATURASI</t>
  </si>
  <si>
    <t>BEDİR DÖNMEZ (SİTE TAŞ ALIMI)</t>
  </si>
  <si>
    <t>ŞEN OCAK GİYİM (PERSONEL KIYAFET BEDELİ)</t>
  </si>
  <si>
    <t>ARABULUCU ENGİN DEMİR (ÜMİT YILMAZ KIDEM)</t>
  </si>
  <si>
    <t>ALİŞEN ŞİMŞEK AVANS</t>
  </si>
  <si>
    <t>FAHRETTİN ŞENER AVANS</t>
  </si>
  <si>
    <t>HÜSEYİN GÜRBÜZ AVANS</t>
  </si>
  <si>
    <t>İBRAHİM NADİR AVANS</t>
  </si>
  <si>
    <t>KERİME KALE AVANS</t>
  </si>
  <si>
    <t>MUSA AKBAY AVANS</t>
  </si>
  <si>
    <t>NECATİ YILDIZ AVANS</t>
  </si>
  <si>
    <t>ERCAN BAYRAM AVANS</t>
  </si>
  <si>
    <t>TEKİN POLAT AVANS</t>
  </si>
  <si>
    <t>MYS İŞ GÜVENLİĞİ (YANGIN TÜPÜ DOLUM)</t>
  </si>
  <si>
    <t>ÜMİT YILMAZ KIDEM TAZMİNATI</t>
  </si>
  <si>
    <t>MAYIS 2020</t>
  </si>
  <si>
    <t>HAZİRAN 2020</t>
  </si>
  <si>
    <t>31.05.2020 
DEN DEVREDEN</t>
  </si>
  <si>
    <t>AKİF YILMAZ BORÇ</t>
  </si>
  <si>
    <t>AKİF YILMAZ PARA İADESİ</t>
  </si>
  <si>
    <t>AYLIK TOPLANMASI GEREKEN AİDAT BEDELİ</t>
  </si>
  <si>
    <t>TEMMUZ 2020</t>
  </si>
  <si>
    <t>30.06.2020 
DEN DEVREDEN</t>
  </si>
  <si>
    <t>31.07.2020
 KALAN BAKİYE</t>
  </si>
  <si>
    <t>HIZIR ELEKTRİK UMMAHAN BEY (ELEKTRİK BAKIM)</t>
  </si>
  <si>
    <t>SÜHEYLA MAVİÇİÇEK (BARİYER KİLİDİ MONTAJI BAKIMI)</t>
  </si>
  <si>
    <t>ESER KUMTAŞ (KÖY DERNEĞİ İSTİNAF MAHKEME BEDELİ)</t>
  </si>
  <si>
    <t>ARABULUCU ZELİHA ARSLAN (MUSA ÇAMURCU ARABULUCU BEDELİ)</t>
  </si>
  <si>
    <t>MUSA ÇAMURCU KIDEM TAZMİNATI</t>
  </si>
  <si>
    <t>BİLGİSEL LTD. ŞTİ. (STİKER BEDELİ)</t>
  </si>
  <si>
    <t>NATUREL HAŞERE KONTROL TİC. SAN. LTD. ŞTİ.</t>
  </si>
  <si>
    <t>MEHMET ÇAKAL FİDANCILIK</t>
  </si>
  <si>
    <t>ARSLAN ÇAMURCU AVANS</t>
  </si>
  <si>
    <t>FURKAN KAYA AVANS</t>
  </si>
  <si>
    <t>VERGİ-STOPAJ</t>
  </si>
  <si>
    <t>AĞUSTOS 2020</t>
  </si>
  <si>
    <t>31.07.2020 
DEN DEVREDEN</t>
  </si>
  <si>
    <t>31.08.2020
 KALAN BAKİYE</t>
  </si>
  <si>
    <t>AEROTEK BİLŞİM SANAYİ VE TİCARET A.Ş (HOSTİNG BEDELİ)</t>
  </si>
  <si>
    <t>AEROTEK BİLŞİM SANAYİ VE TİCARET A.Ş (ALAN ADI)</t>
  </si>
  <si>
    <t>ARSLAN ÇAMURCU MAAŞ</t>
  </si>
  <si>
    <t>FURKAN KAYA MAAŞ</t>
  </si>
  <si>
    <t>SÜHEYLA MAVİÇİÇEK (SİTE KAPALI OTOPARK KAMERA İLAVESİ AVANSI)</t>
  </si>
  <si>
    <t>ZİRAAT EMEKLİLİK (OTOMATİK KATILIM ÖDEMESİ)</t>
  </si>
  <si>
    <t>MUSA ÇAMURCU (KIDEM TAZMİNATI)</t>
  </si>
  <si>
    <t>SÜHEYLA MAVİÇİÇEK (SİTE İÇİ KAPALI GARAJ KAMERA İLAVESİ)</t>
  </si>
  <si>
    <t>RUŞEN SERBEST (PERSONEL KIYAFET BEDELİ)</t>
  </si>
  <si>
    <t xml:space="preserve">SÜHEYLA MAVİÇİÇEK (SİTE KAPALI OTOPARK KAMERA MONTAJI) </t>
  </si>
  <si>
    <t>VERGİ-STOPAJ ÖDEMESİ</t>
  </si>
  <si>
    <t xml:space="preserve">SÜHEYLA MAVİÇİÇEK (SİTE İÇİ KAPALI GARAJ KAMERA İLAVESİ) </t>
  </si>
  <si>
    <t>EYLÜL 2020</t>
  </si>
  <si>
    <t>31.08.2020 
DEN DEVREDEN</t>
  </si>
  <si>
    <t>30.09.2020
 KALAN BAKİYE</t>
  </si>
  <si>
    <t>COŞKUN TEZER (4. NOTER 4493 YEVMİYE ÖDEMESİ)</t>
  </si>
  <si>
    <t>COŞKUN TEZER (4. NOTER 4492 YEVMİYE ÖDEMESİ)</t>
  </si>
  <si>
    <t>ERSİN HAVUÇGİL MAAŞ</t>
  </si>
  <si>
    <t>FERYAP SAÇ DEMİR PROFİL SAN (DEMİR MALZEME ALIMI)</t>
  </si>
  <si>
    <t>YEŞİLYAYLA ANADOLU TEKNİK LİSESİ</t>
  </si>
  <si>
    <t>FAHRETTİN ŞENER KIDEM TAZMİMATI 1. TAKSİT</t>
  </si>
  <si>
    <t>AVUKAT ESER KUMTAŞ DOSYA MASRAF</t>
  </si>
  <si>
    <t>İNSER DEKORASYON</t>
  </si>
  <si>
    <t>FAHRETTİN ŞENER KIDEM TAZMİMATI 2. TAKSİT</t>
  </si>
  <si>
    <t>SÜHEYLA MAVİÇİÇEK (10 AD ATMOSFERİK RÖLE ALIMI AVANSI)</t>
  </si>
  <si>
    <t>EKİM 2020</t>
  </si>
  <si>
    <t>30.09.2020 
DEN DEVREDEN</t>
  </si>
  <si>
    <t>31.10.2020
 KALAN BAKİYE</t>
  </si>
  <si>
    <t>BEDİR ERDÖNMEZ (BAKIM ONARIM)</t>
  </si>
  <si>
    <t>SÜHEYLA MAVİÇİÇEK (SİTE İÇİ LAMBALARIN FOTOSEL BAKIMI)</t>
  </si>
  <si>
    <t>SÜHEYLA MAVİÇİÇEK (SİTE İÇİ LAMBALARIN İLAVESİ VE BARİYER BAKIMI)</t>
  </si>
  <si>
    <t>SÜHEYLA MAVİÇİÇEK (SİTE İÇİ LAMBA BAKIMI VE BARİYER YAPIMI)</t>
  </si>
  <si>
    <t>SÜHEYLA MAVİÇİÇEK (SİTE İÇİ LAMBA KAMERALARIN İLAVE VE BAKIMI)</t>
  </si>
  <si>
    <t>SÜHEYLA MAVİÇİÇEK (SİTE İÇİ LAMBA MONTAJ BAKIMI)</t>
  </si>
  <si>
    <t>SÜHEYLA MAVİÇİÇEK (SİTE İÇİ BARİYER MOTORU ALIMI)</t>
  </si>
  <si>
    <t>5673 NOLU FT ŞENOCAK GİYİM (PERSONEL KIYAFET)</t>
  </si>
  <si>
    <t>35924 NOLU FT BEDİR ERDÖNMEZ (BAKIM ONARIM)</t>
  </si>
  <si>
    <t xml:space="preserve">43721 NOLU FT PACHİRASOFT YAZILIM VE DANIŞMANLIK </t>
  </si>
  <si>
    <t>214118 NOLU FT İNSER DEKORASYON (BAKIM ONARIM)</t>
  </si>
  <si>
    <t>2843 NOLU FT RUŞEN SERBEST (PERSONEL KIYAFET)</t>
  </si>
  <si>
    <t>69997 NOLU FT ABİT ADIBELLİ (BAKIM ONARIM)</t>
  </si>
  <si>
    <t>FER20201791 NOLU FT FERYAP SAÇ DEMİR PROFİL SAN (DEMİR MALZEME ALIMI)</t>
  </si>
  <si>
    <t>772192 NOLU FT METE PLASTİK (SİTE İÇİN MALZEME)</t>
  </si>
  <si>
    <t>KASIM 2020</t>
  </si>
  <si>
    <t>31.10.2020 
DEN DEVREDEN</t>
  </si>
  <si>
    <t>30.11.2020
 KALAN BAKİYE</t>
  </si>
  <si>
    <t>AVUKAT ÖDEMELERİ</t>
  </si>
  <si>
    <t>FER2020000001850 NOLU FT FERYAP SAÇ DEMİR PROFİL SAN</t>
  </si>
  <si>
    <t>ADA2020000000884 NOLU FT AKGÜLSAN DEMİR TİCARET</t>
  </si>
  <si>
    <t>SÜHEYLA MAVİÇİÇEK (SİTE İÇİ LAMBALARIN İLAVESİ BAKIMI AVANSI)</t>
  </si>
  <si>
    <t>ORHAN ÇAKİBEY MAAŞ</t>
  </si>
  <si>
    <t>SÜHEYLA MAVİÇİÇEK (SİTE İÇİ LAMBALARIN BAKIMI AVANSI)</t>
  </si>
  <si>
    <t>5708 NOLU FT ŞEN OCAK GİYİM</t>
  </si>
  <si>
    <t xml:space="preserve">43722 NOLU FT PACHİRASOFT YAZILIM VE DANIŞMANLIK </t>
  </si>
  <si>
    <t>FER2020000001912 NOLU FT FERYAP SAÇ DEMİR PROFİL SAN</t>
  </si>
  <si>
    <t>214138 NOLU FT İNSER DEKORASYON</t>
  </si>
  <si>
    <t>BURSA 16. İCRA MÜDÜRLÜĞÜ (ERCAN BAYRAM MAAŞ HACZİ)</t>
  </si>
  <si>
    <t>ARALIK 2020</t>
  </si>
  <si>
    <t>30.11.2020 
DEN DEVREDEN</t>
  </si>
  <si>
    <t>31.12.2020
 KALAN BAKİYE</t>
  </si>
  <si>
    <t>AHMET GÜMÜŞ MAAŞ</t>
  </si>
  <si>
    <t xml:space="preserve">43723 NOLU FT PACHİRASOFT YAZILIM VE DANIŞMANLIK </t>
  </si>
  <si>
    <t>KERİME KALE BES İADESİ</t>
  </si>
  <si>
    <t>6432510 NOLU ULUDAĞ_EDAŞ FATURA ÖDEMESİ</t>
  </si>
  <si>
    <t>GÜLLÜ İKİZ (AVUKAT İCRA DOSYASI VEKALET ÜCRETİ)</t>
  </si>
  <si>
    <t>NURGÜN YÜRÜK (AVUKAT İCRA DOSYASI VEKALET ÜCRETİ)</t>
  </si>
  <si>
    <t>FER202000000019  NOLU FT FERYAP SAÇ DEMİR PROFİL SAN</t>
  </si>
  <si>
    <t>070005 NOLU FT ABİT ADIBELLİ (BAKIM ONARIM)</t>
  </si>
  <si>
    <t>009651 NOLU FT 3M OFSET MATBAA</t>
  </si>
  <si>
    <t>070008 NOLU FT ABİT ADIBELLİ (BAKIM ONARIM)</t>
  </si>
  <si>
    <t>011649 NOLU FT HIZIR ELEKTRİK ( UMMAHAN BEY)</t>
  </si>
  <si>
    <t>GİB202000000713 NOLU FT YEŞİLYAYLA ANADOLU (DEZENFEKTAN)</t>
  </si>
  <si>
    <t>OCAK 2021</t>
  </si>
  <si>
    <t>31.12.2020 
DEN DEVREDEN</t>
  </si>
  <si>
    <t>BUSKİ ÖDEMESİ</t>
  </si>
  <si>
    <t>BORÇ</t>
  </si>
  <si>
    <t>002489 NOLU FT SİNKA REKLAM (OTOPARK TABELA)</t>
  </si>
  <si>
    <t>SABİT ÜCRETLİ ÜYE İŞYERİ KOTA AŞIM BEDELİ</t>
  </si>
  <si>
    <t>31.01.2021
 KALAN BAKİYE</t>
  </si>
  <si>
    <t>ŞUBAT 2021</t>
  </si>
  <si>
    <t>31.01.2021 
DEN DEVREDEN</t>
  </si>
  <si>
    <t>28.02.2021
 KALAN BAKİYE</t>
  </si>
  <si>
    <t>POS BLOKE</t>
  </si>
  <si>
    <t>BUSKİ GENEL MÜDÜRLÜĞÜ (BLOK KALDIRILMASI)</t>
  </si>
  <si>
    <t>FİZİKİ POS KİRASI</t>
  </si>
  <si>
    <t>MOBİL POS HATLARI BEDELİ</t>
  </si>
  <si>
    <t>FUAT TURHAN (BUSKİ ÖDEMESİ BORÇ GERİ ÖDEMESİ)</t>
  </si>
  <si>
    <t>NURİ HALİL MAAŞ</t>
  </si>
  <si>
    <t>ERCAN BAYRAM MAAŞ HACZİ</t>
  </si>
  <si>
    <t>ARABULUCU ZELİHA ARSLAN (İHSAN GÖK TAZMİNAT)</t>
  </si>
  <si>
    <t xml:space="preserve">43725 NOLU FT PACHİRASOFT YAZILIM VE DANIŞMANLIK </t>
  </si>
  <si>
    <t>BUSKİ GENEL MÜDÜRLÜĞÜ (BUSKİ BORCU)</t>
  </si>
  <si>
    <t>YILDIRIM BELEDİYESİ (KİRA BEDELİ)</t>
  </si>
  <si>
    <t>011654 NOLU FT HIZIR ELEKTRİK UMMAHAN BEY</t>
  </si>
  <si>
    <t>İHSAN GÖK (KIDEM TAZMİNATI)</t>
  </si>
  <si>
    <t>ZİRAAT VİRMAN</t>
  </si>
  <si>
    <t>MART 2021</t>
  </si>
  <si>
    <t>28.02.2021 
DEN DEVREDEN</t>
  </si>
  <si>
    <t>31.03.2021
 KALAN BAKİYE</t>
  </si>
  <si>
    <t xml:space="preserve">43726 NOLU FT PACHİRASOFT YAZILIM VE DANIŞMANLIK </t>
  </si>
  <si>
    <t>011656 NOLU FT HIZIR ELEKTRİK UMMAHAN BEY</t>
  </si>
  <si>
    <t>SÜHEYLA MAVİÇİÇEK (KAMERA HDD ALIMI)</t>
  </si>
  <si>
    <t>AVUKAT İCRADAN GELEN</t>
  </si>
  <si>
    <t>NİSAN 2021</t>
  </si>
  <si>
    <t>31.03.2021 
DEN DEVREDEN</t>
  </si>
  <si>
    <t>30.04.2021
 KALAN BAKİYE</t>
  </si>
  <si>
    <t>DİĞER ÖDEMELER</t>
  </si>
  <si>
    <t>SÜHEYLA MAVİÇİÇEK (SİTE BATI KAPISI MALZEMELERİ İÇİN AVANS)</t>
  </si>
  <si>
    <t xml:space="preserve">43727 NOLU FT PACHİRASOFT YAZILIM VE DANIŞMANLIK </t>
  </si>
  <si>
    <t>SÜHEYLA MAVİÇİÇEK (KAMERA ELEKTİRİK BAKIM ONARIM)</t>
  </si>
  <si>
    <t>TOKGÖZLER TİCARET (MALZEME BEDELİ)</t>
  </si>
  <si>
    <t>FER2020000000613  NOLU FT FERYAP SAÇ DEMİR PROFİL SAN</t>
  </si>
  <si>
    <t>FER2020000000647 NOLU FT FERYAP SAÇ DEMİR PROFİL SAN</t>
  </si>
  <si>
    <t>MAYIS 2021</t>
  </si>
  <si>
    <t>30.04.2021 
DEN DEVREDEN</t>
  </si>
  <si>
    <t>31.05.2021
 KALAN BAKİYE</t>
  </si>
  <si>
    <t xml:space="preserve">43728 NOLU FT PACHİRASOFT YAZILIM VE DANIŞMANLIK </t>
  </si>
  <si>
    <t>011660 NOLU FT HIZIR ELEKTRİK UMMAHAN BEY</t>
  </si>
  <si>
    <t>SÜHEYLA MAVİÇİÇEK KAMERA ELEKTİRİK BAKIM ONARIM</t>
  </si>
  <si>
    <t>0733 NOLU FT FERYAP SAÇ DEMİR PROFİL SAN</t>
  </si>
  <si>
    <t>031131 NOLU FT GÜL TENTE BRANDA</t>
  </si>
  <si>
    <t xml:space="preserve">SÜHEYLA MAVİÇİÇEK KAMERA ELEKTİRİK BAKIM ONARIM </t>
  </si>
  <si>
    <t>HAZİRAN 2021</t>
  </si>
  <si>
    <t>31.05.2021 
DEN DEVREDEN</t>
  </si>
  <si>
    <t>30.06.2021
 KALAN BAKİYE</t>
  </si>
  <si>
    <t>00811440 NOLU SU FATURASI</t>
  </si>
  <si>
    <t xml:space="preserve">43729 NOLU FT PACHİRASOFT YAZILIM VE DANIŞMANLIK </t>
  </si>
  <si>
    <t>YILDIRIM BELEDİYESİ KİRA</t>
  </si>
  <si>
    <t>MUHSİN YİĞİT TABELA YAPIMI</t>
  </si>
  <si>
    <t>HIZIR ELEKTRİK UMMAHAN BEY (ELEKTRİK MALZEME)</t>
  </si>
  <si>
    <t>TEMMUZ 2021</t>
  </si>
  <si>
    <t>30.06.2021 
DEN DEVREDEN</t>
  </si>
  <si>
    <t>31.07.2021
 KALAN BAKİYE</t>
  </si>
  <si>
    <t>GIB118 NOLU FT NATUREL HAŞERE İLAÇLAMA</t>
  </si>
  <si>
    <t xml:space="preserve">43730 NOLU FT PACHİRASOFT YAZILIM VE DANIŞMANLIK </t>
  </si>
  <si>
    <t>YÖNETİM OFİSİ İHALE</t>
  </si>
  <si>
    <t>ORHAN ÇAKİBEY AVANS</t>
  </si>
  <si>
    <t>AĞUSTOS 2021</t>
  </si>
  <si>
    <t>31.07.2021 
DEN DEVREDEN</t>
  </si>
  <si>
    <t>31.08.2021
 KALAN BAKİYE</t>
  </si>
  <si>
    <t xml:space="preserve">43731 NOLU FT PACHİRASOFT YAZILIM VE DANIŞMANLIK </t>
  </si>
  <si>
    <t>7576 NOLU FT MUHSİN YİĞİT</t>
  </si>
  <si>
    <t>3179180 NOLU ULUDAĞ_EDAŞ FATURA ÖDEMESİ</t>
  </si>
  <si>
    <t>SÜHEYLA MAVİÇİÇEK BARİYER ALIMI</t>
  </si>
  <si>
    <t>EYLÜL 2021</t>
  </si>
  <si>
    <t>31.08.2021 
DEN DEVREDEN</t>
  </si>
  <si>
    <t>30.09.2021
 KALAN BAKİYE</t>
  </si>
  <si>
    <t xml:space="preserve">43732 NOLU FT PACHİRASOFT YAZILIM VE DANIŞMANLIK </t>
  </si>
  <si>
    <t>SÜHEYLA MAVİÇİÇEK BARİYER MONTAJI İÇİN</t>
  </si>
  <si>
    <t>NECATİ YILDIZ KIDEM TAZMİNATI 1. TAKSİT</t>
  </si>
  <si>
    <t>SÜHEYLA MAVİÇİÇEK BATI KAPISI DİJİTAL ANAHTARI ALIMI</t>
  </si>
  <si>
    <t>GİB2021000000009 NOLU FT YEŞİLYAYLA ANADOLU</t>
  </si>
  <si>
    <t>NECATİ YILDIZ KIDEM TAZMİNATI 2. TAKSİT</t>
  </si>
  <si>
    <t>SÜHEYLA MAVİÇİÇEK KAMERA ELEKTRİK BAKIM ONARIM</t>
  </si>
  <si>
    <t>EKİM 2021</t>
  </si>
  <si>
    <t>30.09.2021 
DEN DEVREDEN</t>
  </si>
  <si>
    <t>31.10.2021
 KALAN BAKİYE</t>
  </si>
  <si>
    <t xml:space="preserve">43733 NOLU FT PACHİRASOFT YAZILIM VE DANIŞMANLIK </t>
  </si>
  <si>
    <t>ESER KUMTAŞ İCRA DOSYA MASRAF</t>
  </si>
  <si>
    <t>MNA2021000000006 NOLU FT MENTAL AJANS REKLAM</t>
  </si>
  <si>
    <t xml:space="preserve">2874 NOLU FT SÜHEYLA MAVİÇİÇEK </t>
  </si>
  <si>
    <t>11676 NOLU FT HIZIR ELEKTRİK UMMAHAN BEY</t>
  </si>
  <si>
    <t>125954 NOLU FT  AKKENT REKLAMCILIK</t>
  </si>
  <si>
    <t>ADA2021000001017 NOLU FT AKGÜLSAN DEMİR TİCARET</t>
  </si>
  <si>
    <t xml:space="preserve">2876 NOLU FT SÜHEYLA MAVİÇİÇEK </t>
  </si>
  <si>
    <t>KASIM 2021</t>
  </si>
  <si>
    <t>31.10.2021 
DEN DEVREDEN</t>
  </si>
  <si>
    <t>30.11.2021
 KALAN BAKİYE</t>
  </si>
  <si>
    <t xml:space="preserve">43734 NOLU FT PACHİRASOFT YAZILIM VE DANIŞMANLIK </t>
  </si>
  <si>
    <t>GİB2021000000149 YEŞİLYAYLA ANADOLU TEKNİK LİSESİ</t>
  </si>
  <si>
    <t>SÜHEYLA MAVİÇİÇEK BATI KAPISI TAMİR</t>
  </si>
  <si>
    <t>3135472 NOLU ULUDAĞ_EDAŞ FATURA ÖDEMESİ</t>
  </si>
  <si>
    <t>2983087 NOLU ULUDAĞ_EDAŞ FATURA ÖDEMESİ</t>
  </si>
  <si>
    <t>2302281 NOLU ULUDAĞ_EDAŞ FATURA ÖDEMESİ</t>
  </si>
  <si>
    <t>2112670 NOLU ULUDAĞ_EDAŞ FATURA ÖDEMESİ</t>
  </si>
  <si>
    <t>1588355 NOLU ULUDAĞ_EDAŞ FATURA ÖDEMESİ</t>
  </si>
  <si>
    <t>14061287 NOLU ULUDAĞ_EDAŞ FATURA ÖDEMESİ</t>
  </si>
  <si>
    <t>11814464 NOLU ULUDAĞ_EDAŞ FATURA ÖDEMESİ</t>
  </si>
  <si>
    <t>11814457 NOLU ULUDAĞ_EDAŞ FATURA ÖDEMESİ</t>
  </si>
  <si>
    <t>11689 NOLU FT HIZIR ELEKTRİK UMMAHAN BEY</t>
  </si>
  <si>
    <t>ÖZLEM ORHAN BUTİK DÜĞÜN SALONLARI</t>
  </si>
  <si>
    <t>ARALIK 2021</t>
  </si>
  <si>
    <t>30.11.2021 
DEN DEVREDEN</t>
  </si>
  <si>
    <t>31.12.2021
 KALAN BAKİYE</t>
  </si>
  <si>
    <t xml:space="preserve">43735 NOLU FT PACHİRASOFT YAZILIM VE DANIŞMANLIK </t>
  </si>
  <si>
    <t>ALİ YENİCE MAAŞ</t>
  </si>
  <si>
    <t>1445106 NOLU ULUDAĞ_EDAŞ FATURA ÖDEMESİ</t>
  </si>
  <si>
    <t xml:space="preserve">ESER KUMTAŞ İCRA FAİZ BEDELİ </t>
  </si>
  <si>
    <t>OCAK 2022</t>
  </si>
  <si>
    <t>31.12.2021 
DEN DEVREDEN</t>
  </si>
  <si>
    <t>31.01.2022
 KALAN BAKİYE</t>
  </si>
  <si>
    <t xml:space="preserve">43736 NOLU FT PACHİRASOFT YAZILIM VE DANIŞMANLIK </t>
  </si>
  <si>
    <t>3257245 NOLU ULUDAĞ_EDAŞ FATURA ÖDEMESİ</t>
  </si>
  <si>
    <t>ŞUBAT 2022</t>
  </si>
  <si>
    <t>31.01.2022 
DEN DEVREDEN</t>
  </si>
  <si>
    <t>28.02.2022
 KALAN BAKİYE</t>
  </si>
  <si>
    <t>GIB2022000000015 NOLU FT ABİT ADIBELLİ</t>
  </si>
  <si>
    <t xml:space="preserve">43737 NOLU FT PACHİRASOFT YAZILIM VE DANIŞMANLIK </t>
  </si>
  <si>
    <t>MART 2022</t>
  </si>
  <si>
    <t>28.02.2022 
DEN DEVREDEN</t>
  </si>
  <si>
    <t>31.03.2022
 KALAN BAKİYE</t>
  </si>
  <si>
    <t xml:space="preserve">GİB2022000000001 NL FT PACHİRASOFT YAZILIM VE DANIŞMANLIK </t>
  </si>
  <si>
    <t>GIB2022000000036 NL FT ABİT ADIBELLİ</t>
  </si>
  <si>
    <t>FER2022000000335 NL FT FERYAP SAÇ DEMİR</t>
  </si>
  <si>
    <t>ADA2022000000232 NL FT AKGÜLSAN DEMİR</t>
  </si>
  <si>
    <t>NİSAN 2022</t>
  </si>
  <si>
    <t>31.03.2022 
DEN DEVREDEN</t>
  </si>
  <si>
    <t>30.04.2022
 KALAN BAKİYE</t>
  </si>
  <si>
    <t xml:space="preserve">GİB2022000000002 NL FT PACHİRASOFT YAZILIM VE DANIŞMANLIK </t>
  </si>
  <si>
    <t>FER2022000000430 NL FT FERYAP SAÇ DEMİR</t>
  </si>
  <si>
    <t>GIB2022000000017 NL FT İNSER DEKORASYON</t>
  </si>
  <si>
    <t>ŞEN OCAK GİYİM PERSONEL KIYAFET</t>
  </si>
  <si>
    <t>3685 NL FT SERBEST TİCARET</t>
  </si>
  <si>
    <t>ESER KUMTAŞ İCRA FAİZ GİDERLERİ</t>
  </si>
  <si>
    <t>MAYIS 2022</t>
  </si>
  <si>
    <t>30.04.2022 
DEN DEVREDEN</t>
  </si>
  <si>
    <t>31.05.2022
 KALAN BAKİYE</t>
  </si>
  <si>
    <t>3702 NOLU  SERBEST TİCARET FATURA ÖDEMESİ</t>
  </si>
  <si>
    <t xml:space="preserve">GİB2022000000003 NL FT PACHİRASOFT YAZILIM VE DANIŞMANLIK </t>
  </si>
  <si>
    <t xml:space="preserve">ADA2022000000367 NL FT AKGÜLSAN DEMİR </t>
  </si>
  <si>
    <t>HAZİRAN 2022</t>
  </si>
  <si>
    <t>31.05.2022 
DEN DEVREDEN</t>
  </si>
  <si>
    <t>30.06.2022
 KALAN BAKİYE</t>
  </si>
  <si>
    <t>IE02022000000371 NL FT İLGİ TRAFİK</t>
  </si>
  <si>
    <t xml:space="preserve">GİB2022000000004 NL FT PACHİRASOFT YAZILIM VE DANIŞMANLIK </t>
  </si>
  <si>
    <t>11709 NL FT HIZIR ELEKTİRK</t>
  </si>
  <si>
    <t>BKA2022000009354 NL FT VATAN BİLGİSAYAR</t>
  </si>
  <si>
    <t>TEMMUZ 2022</t>
  </si>
  <si>
    <t>30.06.2022 
DEN DEVREDEN</t>
  </si>
  <si>
    <t>31.07.2022
 KALAN BAKİYE</t>
  </si>
  <si>
    <t>MANYETİK KART</t>
  </si>
  <si>
    <t>NAKİT KASA VİRMAN</t>
  </si>
  <si>
    <t xml:space="preserve">GİB2022000000005 NL FT PACHİRASOFT YAZILIM VE DANIŞMANLIK </t>
  </si>
  <si>
    <t>APA2022000041463 NL FT APSİYON BİLİŞİM SİSTEMLERİ</t>
  </si>
  <si>
    <t>GIB2022000000089 NL FT NATUREL HAŞERE</t>
  </si>
  <si>
    <t>AĞUSTOS 2022</t>
  </si>
  <si>
    <t>31.07.2022 
DEN DEVREDEN</t>
  </si>
  <si>
    <t>TEB BANKASI</t>
  </si>
  <si>
    <t>31.08.2022
 KALAN BAKİYE</t>
  </si>
  <si>
    <t>VİRMAN</t>
  </si>
  <si>
    <t>EKREM MAVİÇİÇEK KAMERA ELEKTRİK BAKIM ONARIM</t>
  </si>
  <si>
    <t>2203105 NL FT BİLGİSEL LTD. ŞTİ.</t>
  </si>
  <si>
    <t xml:space="preserve">GIB2022000000106 NL FT ESER KUMTAŞ SÖZLEŞME BEDELİ </t>
  </si>
  <si>
    <t xml:space="preserve">GİB2022000000006 NL FT PACHİRASOFT YAZILIM VE DANIŞMANLIK </t>
  </si>
  <si>
    <t>AEROTEK BİLŞİM SANAYİ VE TİCARET A.Ş</t>
  </si>
  <si>
    <t>APA2022000044641 NL FT APSİYON BİLİŞİM SİSTEMLERİ</t>
  </si>
  <si>
    <t>NKA2022000000836 NL FT NUMAN KALELİ BORU İZOLASYON</t>
  </si>
  <si>
    <t>PEŞİN SATIŞ KOMİSYON</t>
  </si>
  <si>
    <t>ZİRAATE  VİRMAN</t>
  </si>
  <si>
    <t>EYLÜL 2022</t>
  </si>
  <si>
    <t>31.08.2022 
DEN DEVREDEN</t>
  </si>
  <si>
    <t>30.09.2022
 KALAN BAKİYE</t>
  </si>
  <si>
    <t>AİDAT-FAİZ</t>
  </si>
  <si>
    <t xml:space="preserve">GIB2022000000120 NL FT ESER KUMTAŞ SÖZLEŞME BEDELİ </t>
  </si>
  <si>
    <t>PERSONEL EYLÜL 2022 MAAŞ</t>
  </si>
  <si>
    <t xml:space="preserve">GİB2022000000007 NL FT PACHİRASOFT YAZILIM VE DANIŞMANLIK </t>
  </si>
  <si>
    <t>GİB2022000000008 NL FT SEDA NUR BALABAN-HIZIR ELEKTRİK</t>
  </si>
  <si>
    <t>APA2022000047870 NL FT APSİYON BİLİŞİM SİSTEMLERİ SAN. TİC. A.Ş.</t>
  </si>
  <si>
    <t>GİB2022000000012 NL FT SEDA NUR BALABAN-HIZIR ELEKTRİK</t>
  </si>
  <si>
    <t>ULUDAĞ_UEDAŞ FATURA ÖDEMESİ</t>
  </si>
  <si>
    <t>1034 NL FT ÇARIK KUNDURA AYAKKABICILIK SAN. VE TİC.</t>
  </si>
  <si>
    <t>1 NL FT ÇARIK KUNDURA AYAKKABICILIK SAN. VE TİC.</t>
  </si>
  <si>
    <t>EKİM 2022</t>
  </si>
  <si>
    <t>30.09.2022 
DEN DEVREDEN</t>
  </si>
  <si>
    <t>31.10.2022
 KALAN BAKİYE</t>
  </si>
  <si>
    <t>PERSONEL EKİM 2022 MAAŞ</t>
  </si>
  <si>
    <t xml:space="preserve">GIB2022000000156 NL FT ESER KUMTAŞ SÖZLEŞME BEDELİ </t>
  </si>
  <si>
    <t xml:space="preserve">GİB2022000000008 NL FT PACHİRASOFT YAZILIM VE DANIŞMANLIK </t>
  </si>
  <si>
    <t>GİB2022000000025 NL FT SEDA NUR BALABAN-HIZIR ELEKTRİK</t>
  </si>
  <si>
    <t>APA2022000051852 NL FT APSİYON BİLİŞİM SİSTEMLERİ SAN. TİC. A.Ş.</t>
  </si>
  <si>
    <t>OSMAN YILMAZ SEHVEN YATAN PARA</t>
  </si>
  <si>
    <t>KASIM 2022</t>
  </si>
  <si>
    <t>31.10.2022 
DEN DEVREDEN</t>
  </si>
  <si>
    <t>30.11.2022
 KALAN BAKİYE</t>
  </si>
  <si>
    <t>PARA İADESİ</t>
  </si>
  <si>
    <t>PERSONEL KASIM 2022 MAAŞ</t>
  </si>
  <si>
    <t xml:space="preserve">GİB2022000000009 NL FT PACHİRASOFT YAZILIM VE DANIŞMANLIK </t>
  </si>
  <si>
    <t xml:space="preserve">GIB2022000000170 NL FT ESER KUMTAŞ SÖZLEŞME BEDELİ </t>
  </si>
  <si>
    <t>APA2022000054915 NL FT APSİYON BİLİŞİM SİSTEMLERİ SAN. TİC. A.Ş.</t>
  </si>
  <si>
    <t>ARALIK 2022</t>
  </si>
  <si>
    <t>30.11.2022 
DEN DEVREDEN</t>
  </si>
  <si>
    <t>31.12.2022
 KALAN BAKİYE</t>
  </si>
  <si>
    <t>ERCAN BAYRAM YILLIK İZİN BEDELİ</t>
  </si>
  <si>
    <t>ERCAN BAYRAM KIDEM TAZMİNATI 1. TAKSİT</t>
  </si>
  <si>
    <t>PERSONEL AĞUSTOS 2022 MAAŞ</t>
  </si>
  <si>
    <t>PERSONEL KASIM 2022 AVANS</t>
  </si>
  <si>
    <t xml:space="preserve">GIB2022000000186 NL FT ESER KUMTAŞ SÖZLEŞME BEDELİ </t>
  </si>
  <si>
    <t>APA2022000058549 NL FT APSİYON BİLİŞİM SİSTEMLERİ SAN. TİC. A.Ş.</t>
  </si>
  <si>
    <t xml:space="preserve">GİB2022000000010 NL FT PACHİRASOFT YAZILIM VE DANIŞMANLIK </t>
  </si>
  <si>
    <t>OCAK 2023</t>
  </si>
  <si>
    <t>31.12.2022 
DEN DEVREDEN</t>
  </si>
  <si>
    <t>31.01.2023
 KALAN BAKİYE</t>
  </si>
  <si>
    <t>5551569616 NOLU TELEFON FATURASI</t>
  </si>
  <si>
    <t>ERCAN BAYRAM KIDEM TAZMİNATI 2. TAKSİT</t>
  </si>
  <si>
    <t>PERSONEL ARALIK 2022 AVANS</t>
  </si>
  <si>
    <t>PERSONEL ARALIK 2022 MAAŞ</t>
  </si>
  <si>
    <t xml:space="preserve">GIB2022000000093 NL FT ESER KUMTAŞ SÖZLEŞME BEDELİ </t>
  </si>
  <si>
    <t>TEKİN POLAT YILLIK İZİN BEDELİ</t>
  </si>
  <si>
    <t>TEKİN POLAT KIDEM TAZMİNATI 1. TAKSİT</t>
  </si>
  <si>
    <t>BURSA 8. İCRA 2022/11002 E SAYILI DOSYA ÖDEME</t>
  </si>
  <si>
    <t>GİB2023000000001 NL FT YEŞİLYAYLA TEKNİK LİSESİ</t>
  </si>
  <si>
    <t>31.01.2023 
DEN DEVREDEN</t>
  </si>
  <si>
    <t>28.02.2023
 KALAN BAKİYE</t>
  </si>
  <si>
    <t>ŞUBAT 2023</t>
  </si>
  <si>
    <t>PERSONEL OCAK 2023 MAAŞ</t>
  </si>
  <si>
    <t>ERCAN BAYRAM KIDEM TAZMİNATI 3. TAKSİT</t>
  </si>
  <si>
    <t xml:space="preserve">GIB2023000000009 NL FT ESER KUMTAŞ SÖZLEŞME BEDELİ </t>
  </si>
  <si>
    <t xml:space="preserve">GİB2023000000001 NL FT PACHİRASOFT YAZILIM VE DANIŞMANLIK </t>
  </si>
  <si>
    <t>SET2023000002694 NL FT SET KURUMSAL</t>
  </si>
  <si>
    <t>GİB20230000000052 NL FT SERPİL TURHAN</t>
  </si>
  <si>
    <t>ZİRAAT TAZMİNAT HESABINA VİRMAN</t>
  </si>
  <si>
    <t>GİB20230000000010 NL FT SEDA NUR BALABAN-HIZIR ELEKTRİK</t>
  </si>
  <si>
    <t>APA2023000003207 NL FT APSİYON BİLİŞİM SİSTEMLERİ SAN. TİC. A.Ş.</t>
  </si>
  <si>
    <t>ESER KUMTAŞ DAVA MASRAFLARI</t>
  </si>
  <si>
    <t>TEKİN POLAT KIDEM TAZMİNATI 2. TAKSİT</t>
  </si>
  <si>
    <t>ZİRAAT TAZMİNAT</t>
  </si>
  <si>
    <t>MART 2023</t>
  </si>
  <si>
    <t>28.02.2023 
DEN DEVREDEN</t>
  </si>
  <si>
    <t>31.03.2023
 KALAN BAKİYE</t>
  </si>
  <si>
    <t>SET2023000004305 NL FT SET KURUMSAL</t>
  </si>
  <si>
    <t>PERSONEL ŞUBAT 2023 MAAŞ</t>
  </si>
  <si>
    <t xml:space="preserve">GIB2023000000014 NL FT ESER KUMTAŞ SÖZLEŞME BEDELİ </t>
  </si>
  <si>
    <t xml:space="preserve">GİB2023000000002 NL FT PACHİRASOFT YAZILIM VE DANIŞMANLIK </t>
  </si>
  <si>
    <t>APA2023000010477 NL FT APSİYON BİLİŞİM SİSTEMLERİ SAN. TİC. A.Ş.</t>
  </si>
  <si>
    <t>082178 NL FT BURSA MOTOR ELİF BOĞA</t>
  </si>
  <si>
    <t>GİB2023000000051 NL FT ABİT ADIBELLİ</t>
  </si>
  <si>
    <t>DOSYA NO:2023/2481 BURSA 1. İCRA</t>
  </si>
  <si>
    <t>NİSAN 2023</t>
  </si>
  <si>
    <t>31.03.2023 
DEN DEVREDEN</t>
  </si>
  <si>
    <t>30.04.2023
 KALAN BAKİYE</t>
  </si>
  <si>
    <t>APA2023000013910 NL FT APSİYON BİLİŞİM SİSTEMLERİ SAN. TİC. A.Ş.</t>
  </si>
  <si>
    <t>SET2023000005329 NL FT SET KURUMSAL</t>
  </si>
  <si>
    <t xml:space="preserve">GIB2023000000032NL FT ESER KUMTAŞ SÖZLEŞME BEDELİ </t>
  </si>
  <si>
    <t xml:space="preserve">GİB2023000000004 NL FT PACHİRASOFT YAZILIM VE DANIŞMANLIK </t>
  </si>
  <si>
    <t xml:space="preserve">GİB2023000000003 NL FT PACHİRASOFT YAZILIM VE DANIŞMANLIK </t>
  </si>
  <si>
    <t>MUSA AKBAY YILLIK İZİN BEDELİ</t>
  </si>
  <si>
    <t>MUSA AKBAY KIDEM TAZMİNATI 1. TAKSİT</t>
  </si>
  <si>
    <t>PERSONEL MART 2023 MAAŞ</t>
  </si>
  <si>
    <t>ORHAN ÇAKİBEY KIDEM TAZMİNATI 1. TAKSİT</t>
  </si>
  <si>
    <t>PERSONEL NİSAN 2023 AVANS</t>
  </si>
  <si>
    <t>GELİR VERGİSİ</t>
  </si>
  <si>
    <t>MAYIS 2023</t>
  </si>
  <si>
    <t>30.04.2023 
DEN DEVREDEN</t>
  </si>
  <si>
    <t>31.05.2023
 KALAN BAKİYE</t>
  </si>
  <si>
    <t>APA2023000014974 NL FT APSİYON BİLİŞİM SİSTEMLERİ SAN. TİC. A.Ş.</t>
  </si>
  <si>
    <t xml:space="preserve">GİB2023000000005 NL FT PACHİRASOFT YAZILIM VE DANIŞMANLIK </t>
  </si>
  <si>
    <t xml:space="preserve">GIB2023000000048 NL FT ESER KUMTAŞ SÖZLEŞME BEDELİ </t>
  </si>
  <si>
    <t>MUSA AKBAY KIDEM TAZMİNATI 2. TAKSİT</t>
  </si>
  <si>
    <t>ALİŞEN ŞİMŞEK KIDEM TAZMİNATI 1. TAKSİT</t>
  </si>
  <si>
    <t>ORHAN ÇAKİBEY KIDEM TAZMİNATI 2. TAKSİT</t>
  </si>
  <si>
    <t>ORHAN ÇAKİBEY YEMEK BEDELİ</t>
  </si>
  <si>
    <t>PERSONEL NİSAN 2023 MAAŞ</t>
  </si>
  <si>
    <t>GIB2023000000136 NL FT GENÇSOY TEKSTİL</t>
  </si>
  <si>
    <t>GIB2023000000145 NL FT GENÇSOY TEKSTİL</t>
  </si>
  <si>
    <t>GHB2023000000020 NL FT GÖKHAN SOYUDURU</t>
  </si>
  <si>
    <t>FER2023000000476 NL FT FERYAP SAC DEMİR</t>
  </si>
  <si>
    <t xml:space="preserve">OZT2023000000124 NL FT ÖZEKİN ÇATI CEPHE </t>
  </si>
  <si>
    <t>HAZİRAN 2023</t>
  </si>
  <si>
    <t>31.05.2023 
DEN DEVREDEN</t>
  </si>
  <si>
    <t>30.06.2023
 KALAN BAKİYE</t>
  </si>
  <si>
    <t xml:space="preserve">GIB2023000000068 NL FT ESER KUMTAŞ SÖZLEŞME BEDELİ </t>
  </si>
  <si>
    <t xml:space="preserve">GİB2023000000006 NL FT PACHİRASOFT YAZILIM VE DANIŞMANLIK </t>
  </si>
  <si>
    <t>ALİŞEN ŞİMŞEK KIDEM TAZMİNATI 2. TAKSİT</t>
  </si>
  <si>
    <t>MUSA AKBAY KIDEM TAZMİNATI 3. TAKSİT</t>
  </si>
  <si>
    <t>PERSONEL MAYIS 2023 MAAŞ</t>
  </si>
  <si>
    <t>FER2023000000495 NL FT FERYAP SAC DEMİR</t>
  </si>
  <si>
    <t xml:space="preserve">OZT2023000000 NL FT ÖZEKİN ÇATI CEPHE </t>
  </si>
  <si>
    <t>APA2023000018965 NL FT APSİYON BİLİŞİM SİSTEMLERİ SAN. TİC. A.Ş.</t>
  </si>
  <si>
    <t>099501 NL FT GÜÇ PLASTİK PROFİL</t>
  </si>
  <si>
    <t>GIB2023000000102 NL FT ALATTİN BELLİ</t>
  </si>
  <si>
    <t>AVUKAT ESER KUMTAŞ İCRA FAİZ</t>
  </si>
  <si>
    <t>011330 NL FT ZETA OFİS MOBİLYA</t>
  </si>
  <si>
    <t xml:space="preserve">GİB2023000000007 NL FT PACHİRASOFT YAZILIM VE DANIŞMANLIK </t>
  </si>
  <si>
    <t>PERSONEL HAZİRAN 2023 MAAŞ</t>
  </si>
  <si>
    <t>TEMMUZ 2023</t>
  </si>
  <si>
    <t>30.06.2023 
DEN DEVREDEN</t>
  </si>
  <si>
    <t>31.07.2023
 KALAN BAKİYE</t>
  </si>
  <si>
    <t xml:space="preserve">GIB2023000000084 NL FT ESER KUMTAŞ SÖZLEŞME BEDELİ </t>
  </si>
  <si>
    <t>APA2023000024702 NL FT APSİYON BİLİŞİM SİSTEMLERİ SAN. TİC. A.Ş.</t>
  </si>
  <si>
    <t>GIB2023000000034 NL FT NATUREL HAŞERE</t>
  </si>
  <si>
    <t>AĞUSTOS 2023</t>
  </si>
  <si>
    <t>31.07.2023 
DEN DEVREDEN</t>
  </si>
  <si>
    <t>31.08.2023
 KALAN BAKİYE</t>
  </si>
  <si>
    <t>ZAFER AKMAN AVANS</t>
  </si>
  <si>
    <t>PERSONEL TEMMUZ 2023 MAAŞ</t>
  </si>
  <si>
    <t>115602 NL FT ESER GÜVEN CEP TELEFONU</t>
  </si>
  <si>
    <t>AEROTEK BİLİŞİM ALAN ADI YENİLEME</t>
  </si>
  <si>
    <t xml:space="preserve">GIB2023000000096 NL FT ESER KUMTAŞ SÖZLEŞME BEDELİ </t>
  </si>
  <si>
    <t xml:space="preserve">GİB2023000000008 NL FT PACHİRASOFT YAZILIM VE DANIŞMANLIK </t>
  </si>
  <si>
    <t>APA2023000026856 NL FT APSİYON BİLİŞİM SİSTEMLERİ SAN. TİC. A.Ş.</t>
  </si>
  <si>
    <t>EYLÜL 2023</t>
  </si>
  <si>
    <t>31.08.2023 
DEN DEVREDEN</t>
  </si>
  <si>
    <t>30.09.2023
 KALAN BAKİYE</t>
  </si>
  <si>
    <t>RASİM URACERLİ AVANS</t>
  </si>
  <si>
    <t>PERSONEL AĞUSTOS 2023 MAAŞ</t>
  </si>
  <si>
    <t xml:space="preserve">GIB2023000000125 NL FT ESER KUMTAŞ SÖZLEŞME BEDELİ </t>
  </si>
  <si>
    <t xml:space="preserve">GİB2023000000009 NL FT PACHİRASOFT YAZILIM VE DANIŞMANLIK </t>
  </si>
  <si>
    <t>ŞENOCAK GİYİM PERSONEL KIYAFET BEDELİ</t>
  </si>
  <si>
    <t>RAMAZAN KARA ELEKTRİK BAKIM</t>
  </si>
  <si>
    <t>RUŞEN SERBEST PERSONEL KIYAFET BEDELİ</t>
  </si>
  <si>
    <t>30.09.2023 
DEN DEVREDEN</t>
  </si>
  <si>
    <t>31.10.2023
 KALAN BAKİYE</t>
  </si>
  <si>
    <t>EKİM 2023</t>
  </si>
  <si>
    <t>GIB2023000000120 NL FT RUŞEN SERBEST</t>
  </si>
  <si>
    <t>ALPER TARIM KIDEM TAZMİNATI 1. TAKSİT</t>
  </si>
  <si>
    <t>PERSONEL EYLÜL 2023 MAAŞ</t>
  </si>
  <si>
    <t>APA2023000031253 NL FT APSİYON BİLİŞİM SİSTEMLERİ SAN. TİC. A.Ş.</t>
  </si>
  <si>
    <t xml:space="preserve">GIB2023000000137 NL FT ESER KUMTAŞ SÖZLEŞME BEDELİ </t>
  </si>
  <si>
    <t xml:space="preserve">GİB20230000000010 NL FT PACHİRASOFT YAZILIM VE DANIŞMANLIK </t>
  </si>
  <si>
    <t>APA2023000034807 NL FT APSİYON BİLİŞİM SİSTEMLERİ SAN. TİC. A.Ş.</t>
  </si>
  <si>
    <t>000002 NL FT APSİYON BİLİŞİM SİSTEMLERİ SAN. TİC. A.Ş.</t>
  </si>
  <si>
    <t>ERKİN ARSLAN AVANS</t>
  </si>
  <si>
    <t>KASIM 2023</t>
  </si>
  <si>
    <t>31.10.2023 
DEN DEVREDEN</t>
  </si>
  <si>
    <t>30.11.2023
 KALAN BAKİYE</t>
  </si>
  <si>
    <t xml:space="preserve">GİB20230000000011 NL FT PACHİRASOFT YAZILIM VE DANIŞMANLIK </t>
  </si>
  <si>
    <t>ALPER TARIM KIDEM TAZMİNATI 2. TAKSİT</t>
  </si>
  <si>
    <t>PERSONEL EKİM 2023 MAAŞ</t>
  </si>
  <si>
    <t xml:space="preserve">GIB2023000000150 NL FT ESER KUMTAŞ SÖZLEŞME BEDELİ </t>
  </si>
  <si>
    <t>APA2023000038552 NL FT APSİYON BİLİŞİM SİSTEMLERİ SAN. TİC. A.Ş.</t>
  </si>
  <si>
    <t>ALPER TARIM KIDEM TAZMİNATI 3. TAKSİT</t>
  </si>
  <si>
    <t>GIB2023000000049 NL FT SEYİT SEVEN</t>
  </si>
  <si>
    <t>GIB2023000000125 NL FT ŞENOCAK GİYİM</t>
  </si>
  <si>
    <t>ARALIK 2023</t>
  </si>
  <si>
    <t>30.11.2023 
DEN DEVREDEN</t>
  </si>
  <si>
    <t>31.12.2023
 KALAN BAKİYE</t>
  </si>
  <si>
    <t>FER2023000000897 NL FT FERYAP SAÇ DEMİR PROFİL SAN</t>
  </si>
  <si>
    <t xml:space="preserve">GİB20230000000012 NL FT PACHİRASOFT YAZILIM VE DANIŞMANLIK </t>
  </si>
  <si>
    <t xml:space="preserve">GIB2023000000165 NL FT ESER KUMTAŞ SÖZLEŞME BEDELİ </t>
  </si>
  <si>
    <t>ALPER TARIM KIDEM TAZMİNATI 4. TAKSİT</t>
  </si>
  <si>
    <t>PERSONEL KASIM 2023 MAAŞ</t>
  </si>
  <si>
    <t>FER2023000000914 NL FT FERYAP SAÇ DEMİR PROFİL SAN</t>
  </si>
  <si>
    <t>FER2023000000941 NL FT FERYAP SAÇ DEMİR PROFİL SAN</t>
  </si>
  <si>
    <t>APA2023000041903 NL FT APSİYON BİLİŞİM SİSTEMLERİ SAN. TİC. A.Ş.</t>
  </si>
  <si>
    <t>4618 NL FT RUŞEN SERBEST.</t>
  </si>
  <si>
    <t>OCAK 2024</t>
  </si>
  <si>
    <t>31.12.2023 
DEN DEVREDEN</t>
  </si>
  <si>
    <t>31.01.2024
 KALAN BAKİYE</t>
  </si>
  <si>
    <t>PERSONEL ARALIK 2023 MAAŞ</t>
  </si>
  <si>
    <t xml:space="preserve">GİB20240000000001 NL FT PACHİRASOFT YAZILIM VE DANIŞMANLIK </t>
  </si>
  <si>
    <t xml:space="preserve">GIB2023000000183 NL FT ESER KUMTAŞ SÖZLEŞME BEDELİ </t>
  </si>
  <si>
    <t>RASİM URAVERLİ AVANS</t>
  </si>
  <si>
    <t>GİB20240000000001 NL FT FERİDUN FİKRİ ŞENTÜRK</t>
  </si>
  <si>
    <t>APA2024000002596 NL FT APSİYON BİLİŞİM SİSTEMLERİ SAN. TİC. A.Ş.</t>
  </si>
  <si>
    <t xml:space="preserve">GİB20240000000002 NL FT PACHİRASOFT YAZILIM VE DANIŞMANLIK </t>
  </si>
  <si>
    <t>ŞUBAT 2024</t>
  </si>
  <si>
    <t>31.01.2024 
DEN DEVREDEN</t>
  </si>
  <si>
    <t>29.02.2024
 KALAN BAKİYE</t>
  </si>
  <si>
    <t>PERSONEL OCAK 2024 MAAŞ AVANSI</t>
  </si>
  <si>
    <t xml:space="preserve">GIB2024000000005 NL FT ESER KUMTAŞ SÖZLEŞME BEDELİ </t>
  </si>
  <si>
    <t>GIB2024000000035 NL BURSA TAN YANGIN SÖNDÜRME</t>
  </si>
  <si>
    <t>APA2024000006735 NL FT APSİYON BİLİŞİM SİSTEMLERİ SAN. TİC. A.Ş.</t>
  </si>
  <si>
    <t xml:space="preserve">PERSONEL OCAK 2024 MAAŞ </t>
  </si>
  <si>
    <t>ADEM KAYA YÖNETİM HUZUR HAKKI</t>
  </si>
  <si>
    <t>ERDİNÇ KESER YÖNETİM HUZUR HAKKI</t>
  </si>
  <si>
    <t>HAKAN UĞURCAN UYGUN HUKUK ÖDEMESİ</t>
  </si>
  <si>
    <t>DENETLEME KURULU 2024 ŞUBAT AYI BANKA HAREKETLERİ</t>
  </si>
  <si>
    <t>Denetleme Kurulu ŞUBAT Ayı Dönemi yapılan her türlü işlemleri, faturaları inceleyerek bu raporu hazırlamıştır.</t>
  </si>
  <si>
    <t>Köksal BAYRAKTAR                                                                   Nurcan ALTUN                                                             Adem KAYA</t>
  </si>
  <si>
    <t>Üye</t>
  </si>
  <si>
    <t xml:space="preserve">           Üye</t>
  </si>
  <si>
    <t xml:space="preserve">                                      Üye</t>
  </si>
  <si>
    <t>MART 2024</t>
  </si>
  <si>
    <t>29.02.2024 
DEN DEVREDEN</t>
  </si>
  <si>
    <t>DENETLEME KURULU 2024 MART AYI BANKA HAREKETLERİ</t>
  </si>
  <si>
    <t>APA2024000011033 NL FT APSİYON BİLİŞİM SİSTEMLERİ SAN. TİC. A.Ş.</t>
  </si>
  <si>
    <t xml:space="preserve">GIB2024000000016 NL FT ESER KUMTAŞ SÖZLEŞME BEDELİ </t>
  </si>
  <si>
    <t xml:space="preserve">PERSONEL ŞUBAT 2024 MAAŞ </t>
  </si>
  <si>
    <t xml:space="preserve">GIB2024000000001 NL FT FUNDA GÜREL DANIŞMANLIK BEDELİ </t>
  </si>
  <si>
    <t>N012024000000599 NL FT YÖNETİMSEL BİLGİ TEKNOLOJİLERİ</t>
  </si>
  <si>
    <t>GIB2024000000007 NL FT YEŞİLYAYLA ANADOLU TEKNİK LİSESİ</t>
  </si>
  <si>
    <t>EAR2024000089888 NL FT ÖZTANER GIDA VE İHTİYAÇ MAD</t>
  </si>
  <si>
    <t>004262 NL FT PYRAMİDE ÇEVRE SAĞLIĞI</t>
  </si>
  <si>
    <t>31.03.2024
 KALAN BAKİYE</t>
  </si>
  <si>
    <t>NİSAN 2024</t>
  </si>
  <si>
    <t>31.03.2024 
DEN DEVREDEN</t>
  </si>
  <si>
    <t>30.04.2024
 KALAN BAKİYE</t>
  </si>
  <si>
    <t>GIB2024000000011 NL FT SEYİT SEVEN</t>
  </si>
  <si>
    <t>GARANTİYE VİRMAN</t>
  </si>
  <si>
    <t xml:space="preserve">GIB2024000000002 NL FT FUNDA GÜREL DANIŞMANLIK BEDELİ </t>
  </si>
  <si>
    <t xml:space="preserve">GIB2024000000031 NL FT ESER KUMTAŞ SÖZLEŞME BEDELİ </t>
  </si>
  <si>
    <t>BURSA 5. GENEL İCRA DAİRESİ 2024/11434</t>
  </si>
  <si>
    <t>APA2024000015320 NL FT APSİYON BİLİŞİM SİSTEMLERİ SAN. TİC. A.Ş.</t>
  </si>
  <si>
    <t>Denetleme Kurulu NİSAN Ayı Dönemi yapılan her türlü işlemleri, faturaları inceleyerek bu raporu hazırlamıştır.</t>
  </si>
  <si>
    <t>Denetleme Kurulu MART Ayı Dönemi yapılan her türlü işlemleri, faturaları inceleyerek bu raporu hazırlamıştır.</t>
  </si>
  <si>
    <t>DENETLEME KURULU 2024 NİSAN AYI BANKA HAREKETLERİ</t>
  </si>
  <si>
    <t>ZİRAAT VADELİ</t>
  </si>
  <si>
    <t>GARANTİ POS</t>
  </si>
  <si>
    <t>HARİCİ TAHSİLAT</t>
  </si>
  <si>
    <t xml:space="preserve">PERSONEL MART 2024 MAAŞ </t>
  </si>
  <si>
    <t>BANKA HİZMET KOMİSYON GİDERLERİ</t>
  </si>
  <si>
    <t>MAYIS 2024</t>
  </si>
  <si>
    <t>30.04.2024 
DEN DEVREDEN</t>
  </si>
  <si>
    <t>31.05.2024
 KALAN BAKİYE</t>
  </si>
  <si>
    <t xml:space="preserve">GIB2024000000003 NL FT FUNDA GÜREL DANIŞMANLIK BEDELİ </t>
  </si>
  <si>
    <t xml:space="preserve">GIB2024000000049 NL FT ESER KUMTAŞ SÖZLEŞME BEDELİ </t>
  </si>
  <si>
    <t>Denetleme Kurulu MAYIS Ayı Dönemi yapılan her türlü işlemleri, faturaları inceleyerek bu raporu hazırlamıştır.</t>
  </si>
  <si>
    <t>YÖNETİM HUZUR HAKLARI</t>
  </si>
  <si>
    <t>PERSONEL PROMOSYON ÖDEMELERİ</t>
  </si>
  <si>
    <t>İCRA ÖDEMESİ (FATİH KAYIK TAZMİNAT BEDELİ)</t>
  </si>
  <si>
    <t>DENETLEME KURULU 2024 MAYIS AYI BANKA HAREKETLERİ</t>
  </si>
  <si>
    <t>DENETLEME KURULU 2024 HAZİRAN AYI BANKA HAREKETLERİ</t>
  </si>
  <si>
    <t>HAZİRAN 2024</t>
  </si>
  <si>
    <t>31.05.2024 
DEN DEVREDEN</t>
  </si>
  <si>
    <t>ANAPARA</t>
  </si>
  <si>
    <t>N012024000001807 NL FT YÖNETİMSEL MESAJ BEDELİ</t>
  </si>
  <si>
    <t>RASİM URAVERLİ MAAŞ HACZİ BEDELİ</t>
  </si>
  <si>
    <t xml:space="preserve">GIB2024000000004 NL FT FUNDA GÜREL DANIŞMANLIK BEDELİ </t>
  </si>
  <si>
    <t xml:space="preserve">GIB2024000000067 NL FT ESER KUMTAŞ SÖZLEŞME BEDELİ </t>
  </si>
  <si>
    <t>EIS20240000000644 NL FT EKİP İŞ GÜVENLİĞİ PERSONEL KIYAFET</t>
  </si>
  <si>
    <t>APA2024000023551 NL FT APSİYON BİLİŞİM SİSTEMLERİ SAN. TİC. A.Ş.</t>
  </si>
  <si>
    <t>Denetleme Kurulu HAZİRAN Ayı Dönemi yapılan her türlü işlemleri, faturaları inceleyerek bu raporu hazırlamıştır.</t>
  </si>
  <si>
    <t>30.06.2024
 KALAN BAKİYE</t>
  </si>
  <si>
    <t xml:space="preserve">PERSONEL MAYIS 2024 MAAŞ </t>
  </si>
  <si>
    <t xml:space="preserve">PERSONEL NİSAN 2024 MAAŞ </t>
  </si>
  <si>
    <t>SEHVEN YATAN PARA İADESİ</t>
  </si>
  <si>
    <t>OSMAN ESEN AVANS</t>
  </si>
  <si>
    <t>TEMMUZ 2024</t>
  </si>
  <si>
    <t>DENETLEME KURULU 2024 TEMMUZ AYI BANKA HAREKETLERİ</t>
  </si>
  <si>
    <t>30.06.2024 
DEN DEVREDEN</t>
  </si>
  <si>
    <t>31.07.2024
 KALAN BAKİYE</t>
  </si>
  <si>
    <t>APA2024000028071 NL FT APSİYON BİLİŞİM SİSTEMLERİ SAN. TİC. A.Ş.</t>
  </si>
  <si>
    <t>Denetleme Kurulu TEMMUZ Ayı Dönemi yapılan her türlü işlemleri, faturaları inceleyerek bu raporu hazırlamıştır.</t>
  </si>
  <si>
    <t xml:space="preserve">PERSONEL HAZİRAN 2024 MAAŞ </t>
  </si>
  <si>
    <t xml:space="preserve">GIB2024000000005 NL FT FUNDA GÜREL DANIŞMANLIK BEDELİ </t>
  </si>
  <si>
    <t xml:space="preserve">GIB2024000000097 NL FT ESER KUMTAŞ SÖZLEŞME BEDELİ </t>
  </si>
  <si>
    <t xml:space="preserve">FER2024000000468 NL FT FERYAP SAC DEMİR </t>
  </si>
  <si>
    <t>DENETLEME KURULU 2024 AĞUSTOS AYI BANKA HAREKETLERİ</t>
  </si>
  <si>
    <t>AĞUSTOS 2024</t>
  </si>
  <si>
    <t>31.07.2024 
DEN DEVREDEN</t>
  </si>
  <si>
    <t>Denetleme Kurulu AĞUSTOS Ayı Dönemi yapılan her türlü işlemleri, faturaları inceleyerek bu raporu hazırlamıştır.</t>
  </si>
  <si>
    <t>31.08.2024
 KALAN BAKİYE</t>
  </si>
  <si>
    <t xml:space="preserve">PERSONEL TEMMUZ 2024 MAAŞ </t>
  </si>
  <si>
    <t xml:space="preserve">GIB2024000000118 NL FT ESER KUMTAŞ SÖZLEŞME BEDELİ </t>
  </si>
  <si>
    <t xml:space="preserve">GIB2024000000006 NL FT FUNDA GÜREL DANIŞMANLIK BEDELİ </t>
  </si>
  <si>
    <t>APA2024000032613 NL FT APSİYON BİLİŞİM SİSTEMLERİ SAN. TİC. A.Ş.</t>
  </si>
  <si>
    <t>AEROTEK BİLİŞİM - ALAN ADI</t>
  </si>
  <si>
    <t>GIB2024000000028 NL FT SEYİT SEVEN</t>
  </si>
  <si>
    <t>GARANTİ ZATMİNATA VİRMAN</t>
  </si>
  <si>
    <t>DENETLEME KURULU 2024 EYLÜL AYI BANKA HAREKETLERİ</t>
  </si>
  <si>
    <t>EYLÜL 2024</t>
  </si>
  <si>
    <t>31.08.2024 
DEN DEVREDEN</t>
  </si>
  <si>
    <t>Denetleme Kurulu EYLÜL Ayı Dönemi yapılan her türlü işlemleri, faturaları inceleyerek bu raporu hazırlamıştır.</t>
  </si>
  <si>
    <t>30.09.2024
 KALAN BAKİYE</t>
  </si>
  <si>
    <t xml:space="preserve">PERSONEL AĞUSTOS 2024 MAAŞ </t>
  </si>
  <si>
    <t>MLA2024000000004 NL FT MEL İÇ DEKORASYON</t>
  </si>
  <si>
    <t>TEL2024000000030 NL FT ALAATTİN ADIBELLİ</t>
  </si>
  <si>
    <t xml:space="preserve">GIB2024000000131 NL FT ESER KUMTAŞ SÖZLEŞME BEDELİ </t>
  </si>
  <si>
    <t xml:space="preserve">GIB2024000000007 NL FT FUNDA GÜREL DANIŞMANLIK BEDELİ </t>
  </si>
  <si>
    <t>EIS2024000000956 NL FT EKİP İŞ ELBİSELERİ</t>
  </si>
  <si>
    <t>HA02024000000821 NL FT HCA GRUP E-TİCARET</t>
  </si>
  <si>
    <t>BANKA VADELİ VERGİ</t>
  </si>
  <si>
    <t>DENETLEME KURULU 2024 EKİM AYI BANKA HAREKETLERİ</t>
  </si>
  <si>
    <t>EKİM 2024</t>
  </si>
  <si>
    <t>30.09.2024 
DEN DEVREDEN</t>
  </si>
  <si>
    <t>31.10.2024
 KALAN BAKİYE</t>
  </si>
  <si>
    <t>MAHKEME VERGİ BEDELİ</t>
  </si>
  <si>
    <t xml:space="preserve">PERSONEL EYLÜL 2024 MAAŞ </t>
  </si>
  <si>
    <t xml:space="preserve">GIB2024000000008 NL FT FUNDA GÜREL DANIŞMANLIK BEDELİ </t>
  </si>
  <si>
    <t xml:space="preserve">GIB2024000000148 NL FT ESER KUMTAŞ SÖZLEŞME BEDELİ </t>
  </si>
  <si>
    <t>GIB2024000000074 NL FT ENGİN ŞENOCAK</t>
  </si>
  <si>
    <t>APA2024000036609 NL FT APSİYON BİLİŞİM SİSTEMLERİ SAN. TİC. A.Ş.</t>
  </si>
  <si>
    <t>APA2024000037716 NL FT APSİYON BİLİŞİM SİSTEMLERİ SAN. TİC. A.Ş.</t>
  </si>
  <si>
    <t>EIS202400000001151 NL FT EKİP İŞ ELBİSELERİ</t>
  </si>
  <si>
    <t xml:space="preserve">MLA202400000000007 NL FT MEL İÇ DEKORASYON PEYZAJ </t>
  </si>
  <si>
    <t>Denetleme Kurulu Ekim Ayı Dönemi yapılan her türlü işlemleri, faturaları inceleyerek bu raporu hazırlamıştır.</t>
  </si>
  <si>
    <t>DENETLEME KURULU 2024 KASIM AYI BANKA HAREKETLERİ</t>
  </si>
  <si>
    <t>KASIM 2024</t>
  </si>
  <si>
    <t>31.10.2024 
DEN DEVREDEN</t>
  </si>
  <si>
    <t>30.11.2024
 KALAN BAKİYE</t>
  </si>
  <si>
    <t>Denetleme Kurulu Kasım Ayı Dönemi yapılan her türlü işlemleri, faturaları inceleyerek bu raporu hazırlamıştır.</t>
  </si>
  <si>
    <t xml:space="preserve">GIB2024000000180 NL FT ESER KUMTAŞ SÖZLEŞME BEDELİ </t>
  </si>
  <si>
    <t xml:space="preserve">GIB2024000000009 NL FT FUNDA GÜREL DANIŞMANLIK BEDELİ </t>
  </si>
  <si>
    <t xml:space="preserve">PERSONEL EKİM 2024 MAAŞ </t>
  </si>
  <si>
    <t>APA2024000044179 NL FT APSİYON BİLİŞİM SİSTEMLERİ SAN. TİC. A.Ş.</t>
  </si>
  <si>
    <t>EAR2024000000669 NL FT KÖSELECİLER DİJİTAL MATBAA</t>
  </si>
  <si>
    <t>INS2024000002872 NL FT İNNOVAS REKLAM</t>
  </si>
  <si>
    <t>EIS2024000000067 NL FT EKİP İŞ GÜVENLİĞİ</t>
  </si>
  <si>
    <t>DENETLEME KURULU 2024 ARALIK AYI BANKA HAREKETLERİ</t>
  </si>
  <si>
    <t>ARALIK 2024</t>
  </si>
  <si>
    <t>30.11.2024 
DEN DEVREDEN</t>
  </si>
  <si>
    <t>31.12.2024
 KALAN BAKİYE</t>
  </si>
  <si>
    <t>TÜRK TELEKOM 5551569617</t>
  </si>
  <si>
    <t xml:space="preserve">PERSONEL KASIM 2024 MAAŞ </t>
  </si>
  <si>
    <t>APA2024000048483 NL FT APSİYON BİLİŞİM SİSTEMLERİ SAN. TİC. A.Ş.</t>
  </si>
  <si>
    <t xml:space="preserve">GIB2024000000202 NL FT ESER KUMTAŞ SÖZLEŞME BEDELİ </t>
  </si>
  <si>
    <t xml:space="preserve">GIB2024000000010 NL FT FUNDA GÜREL DANIŞMANLIK BEDELİ </t>
  </si>
  <si>
    <t>SCA2024000005193 NL FT SEÇİM ELEKTRİK</t>
  </si>
  <si>
    <t>Denetleme Kurulu Aralık Ayı Dönemi yapılan her türlü işlemleri, faturaları inceleyerek bu raporu hazırlamıştır.</t>
  </si>
  <si>
    <t>DENETLEME KURULU 2025 OCAK AYI BANKA HAREKETLERİ</t>
  </si>
  <si>
    <t>OCAK 2025</t>
  </si>
  <si>
    <t>31.12.2024 
DEN DEVREDEN</t>
  </si>
  <si>
    <t>31.01.2025
 KALAN BAKİYE</t>
  </si>
  <si>
    <t>Denetleme Kurulu Ocak Ayı Dönemi yapılan her türlü işlemleri, faturaları inceleyerek bu raporu hazırlamıştır.</t>
  </si>
  <si>
    <t>TÜRK TELEKOM 5551569616</t>
  </si>
  <si>
    <t xml:space="preserve">PERSONEL ARALIK 2024 MAAŞ </t>
  </si>
  <si>
    <t>KIDEM TAZMİNATI GİDERLERİ-ALPER TARIM</t>
  </si>
  <si>
    <t xml:space="preserve">GIB2024000000011 NL FT FUNDA GÜREL DANIŞMANLIK BEDELİ </t>
  </si>
  <si>
    <t>PERSONEL OCAK 2025 MAAŞ-YUNUS DURBAK</t>
  </si>
  <si>
    <t>PROMOSYON BEDELİ-SAİT ORHAN KALE</t>
  </si>
  <si>
    <t xml:space="preserve">GIB2025000000001 NL FT SEYİT SEVEN </t>
  </si>
  <si>
    <t>APA2025000002346 NL FT APSİYON BİLİŞİM SİSTEMLERİ SAN. TİC. A.Ş.</t>
  </si>
  <si>
    <t>KIDEM TAZMİNATI GİDERLERİ-HÜSEYİN GÜRBÜZ 1.TAKSİT</t>
  </si>
  <si>
    <t>PERSONEL AVANS-RASİM URAVERLİ</t>
  </si>
  <si>
    <t>A188 NL FT RAMAZAN KAYA-ELEKTRİK BAKIM ONARIM</t>
  </si>
  <si>
    <t>PROMOSYON BEDELİ-SEYİT ALİ ŞAHAN</t>
  </si>
  <si>
    <t>EIS2024000000072 NL FT EKİP İŞ GÜVENLİĞİ</t>
  </si>
  <si>
    <t>PERSONEL AVANS-SERKAN KILIÇ</t>
  </si>
  <si>
    <t>PERSONEL AVANS-ERKİN ARSLAN</t>
  </si>
  <si>
    <t>DENETLEME KURULU 2025 ŞUBAT AYI BANKA HAREKETLERİ</t>
  </si>
  <si>
    <t>ŞUBAT 2025</t>
  </si>
  <si>
    <t>GECİKME BEDELİ</t>
  </si>
  <si>
    <t>Köksal BAYRAKTAR                                                                   Nurcan KÜÇÜKALTUN                                                             Adem KAYA</t>
  </si>
  <si>
    <t xml:space="preserve">             Üye</t>
  </si>
  <si>
    <t xml:space="preserve">                                               Üye</t>
  </si>
  <si>
    <t>31.01.2025 
DEN DEVREDEN</t>
  </si>
  <si>
    <t>28.02.2025
 KALAN BAKİYE</t>
  </si>
  <si>
    <t>Denetleme Kurulu Şubat Ayı Dönemi yapılan her türlü işlemleri, faturaları inceleyerek bu raporu hazırlamıştır.</t>
  </si>
  <si>
    <t xml:space="preserve">                                              Üye</t>
  </si>
  <si>
    <t>APA2025000006825 NL FT APSİYON BİLİŞİM SİSTEMLERİ SAN. TİC. A.Ş.</t>
  </si>
  <si>
    <t xml:space="preserve">GIB2025000000010 NL FT ESER KUMTAŞ SÖZLEŞME BEDELİ </t>
  </si>
  <si>
    <t>PERSONEL MAAŞ HACZİ-RASİM URAVERLİ</t>
  </si>
  <si>
    <t xml:space="preserve">GIB2025000000001 NL FT FUNDA GÜREL DANIŞMANLIK BEDELİ </t>
  </si>
  <si>
    <t>KIDEM TAZMİNATI GİDERLERİ-HÜSEYİN GÜRBÜZ</t>
  </si>
  <si>
    <t>EIS2025000000099 NL FT EKİP İŞ GÜVENLİĞİ</t>
  </si>
  <si>
    <t>GARANTİ VADELİ 1</t>
  </si>
  <si>
    <t>DENETLEME KURULU 2025 MART AYI BANKA HAREKETLERİ</t>
  </si>
  <si>
    <t>MART 2025</t>
  </si>
  <si>
    <t>28.02.2025 
DEN DEVREDEN</t>
  </si>
  <si>
    <t>31.03.2025
 KALAN BAKİYE</t>
  </si>
  <si>
    <t>GARANTİ BANKASINA VİRMAN</t>
  </si>
  <si>
    <t>GIB2025000000014 NL FT BURSA MEKANİK YANGIN SÖZNDÜRME</t>
  </si>
  <si>
    <t>APA2025000011747 NL FT APSİYON BİLİŞİM SİSTEMLERİ SAN. TİC. A.Ş.</t>
  </si>
  <si>
    <t xml:space="preserve">GIB2025000000046 NL FT ESER KUMTAŞ SÖZLEŞME BEDELİ </t>
  </si>
  <si>
    <t xml:space="preserve">GIB2025000000002 NL FT FUNDA GÜREL DANIŞMANLIK BEDELİ </t>
  </si>
  <si>
    <t>GARANTİ VADELİ 2 VİRMAN</t>
  </si>
  <si>
    <t>N012025000000614 NL FT YÖNETİMSEL BİLGİ TEKNOLOJİLERİ</t>
  </si>
  <si>
    <t>EAR2025000038076 NL ÖZTANER GIDA VE İHTİYAÇ MLZ</t>
  </si>
  <si>
    <t>PERSONEL AVANS</t>
  </si>
  <si>
    <t>BARIŞ CEVİZ-YANGIN TÜPÜ</t>
  </si>
  <si>
    <t>Denetleme Kurulu Mart Ayı Dönemi yapılan her türlü işlemleri, faturaları inceleyerek bu raporu hazırlamıştır.</t>
  </si>
  <si>
    <t>GARANTİ VADELİ 2</t>
  </si>
  <si>
    <t>NİSAN 2025</t>
  </si>
  <si>
    <t>31.03.2025 
DEN DEVREDEN</t>
  </si>
  <si>
    <t>30.04.2025
 KALAN BAKİYE</t>
  </si>
  <si>
    <t>HA02025000000014 NL FT HCA GRUP E-TİCARET</t>
  </si>
  <si>
    <t>PERSONEL MAAŞ HACZİ-KERİME KALE</t>
  </si>
  <si>
    <t xml:space="preserve">GIB2025000000065 NL FT ESER KUMTAŞ SÖZLEŞME BEDELİ </t>
  </si>
  <si>
    <t xml:space="preserve">GIB2025000000003 NL FT FUNDA GÜREL DANIŞMANLIK BEDELİ </t>
  </si>
  <si>
    <t>KIDEM TAZMİNATI-KERİME KALE</t>
  </si>
  <si>
    <t xml:space="preserve">PERSONEL MART 2025 MAAŞ </t>
  </si>
  <si>
    <t xml:space="preserve">PERSONEL MAAŞ-KERİME KALE </t>
  </si>
  <si>
    <t xml:space="preserve">PERSONEL ŞUBAT 2025 MAAŞ </t>
  </si>
  <si>
    <t xml:space="preserve">PERSONEL OCAK 2025 MAAŞ </t>
  </si>
  <si>
    <t>GIB2025000000019 NL FT SEYİT SEVEN</t>
  </si>
  <si>
    <t>APA2025000017088 NL FT APSİYON BİLİŞİM SİSTEMLERİ SAN. TİC. A.Ş.</t>
  </si>
  <si>
    <t>YILDIRIM BELEDİYESİ OFİS KİRA BEDELİ</t>
  </si>
  <si>
    <t>GIB2025000000113 NL FT BEKİR KARAÇİMEN</t>
  </si>
  <si>
    <t>Denetleme Kurulu Nisan Ayı Dönemi yapılan her türlü işlemleri, faturaları inceleyerek bu raporu hazırlamıştır.</t>
  </si>
  <si>
    <t>DENETLEME KURULU 2025 NİSAN AYI BANKA HAREKETLERİ</t>
  </si>
  <si>
    <t>DENETLEME KURULU 2025 MAYIS AYI BANKA HAREKETLERİ</t>
  </si>
  <si>
    <t>MAYIS 2025</t>
  </si>
  <si>
    <t>30.04.2025 
DEN DEVREDEN</t>
  </si>
  <si>
    <t>31.05.2025
 KALAN BAKİYE</t>
  </si>
  <si>
    <t>RAMİS BEYHAN BAHÇE BAKIM</t>
  </si>
  <si>
    <t>UPA2025000000001 NL FT NATUREL HAŞERE</t>
  </si>
  <si>
    <t xml:space="preserve">PERSONEL NİSAN 2025 MAAŞ </t>
  </si>
  <si>
    <t>SCA2025000001967 NL FT SEÇİM ELEKTRİK</t>
  </si>
  <si>
    <t xml:space="preserve">GIB2025000000086 NL FT ESER KUMTAŞ SÖZLEŞME BEDELİ </t>
  </si>
  <si>
    <t xml:space="preserve">GIB2025000000004 NL FT FUNDA GÜREL DANIŞMANLIK BEDELİ </t>
  </si>
  <si>
    <t>APA2025000019251 NL FT APSİYON BİLİŞİM SİSTEMLERİ SAN. TİC. A.Ş.</t>
  </si>
  <si>
    <t>MUHAMMET FATİH AKDAĞ BAHÇE BAKIM</t>
  </si>
  <si>
    <t>ARSLAN ÇAMURCU BAHÇE BAKIM</t>
  </si>
  <si>
    <t>AVANS-KERİME KALE</t>
  </si>
  <si>
    <t>N012025000001530 NL FT  YÖNETİMSEL BİLGİ TEKNOLOJİLERİ</t>
  </si>
  <si>
    <t>Denetleme Kurulu Mayıs Ayı Dönemi yapılan her türlü işlemleri, faturaları inceleyerek bu raporu hazırlamıştır.</t>
  </si>
  <si>
    <t>DENETLEME KURULU 2025 HAZİRAN AYI BANKA HAREKETLERİ</t>
  </si>
  <si>
    <t>HAZİRAN 2025</t>
  </si>
  <si>
    <t>31.05.2025 
DEN DEVREDEN</t>
  </si>
  <si>
    <t>30.06.2025
 KALAN BAKİYE</t>
  </si>
  <si>
    <t xml:space="preserve">GIB2025000000027 NL FT ESER KUMTAŞ SÖZLEŞME BEDELİ </t>
  </si>
  <si>
    <t xml:space="preserve">GIB2025000000005 NL FT FUNDA KURTULUŞ DANIŞMANLIK BEDELİ </t>
  </si>
  <si>
    <t xml:space="preserve">PERSONEL MAYIS 2025 MAAŞ </t>
  </si>
  <si>
    <t>APA2025000025540 NL FT APSİYON BİLİŞİM SİSTEMLERİ SAN. TİC. A.Ş.</t>
  </si>
  <si>
    <t>EIS2025000000012 NL FT EKİP İŞ GÜVENLİĞİ</t>
  </si>
  <si>
    <t>Denetleme Kurulu Haziran Ayı Dönemi yapılan her türlü işlemleri, faturaları inceleyerek bu raporu hazırlamıştır.</t>
  </si>
  <si>
    <t>DENETLEME KURULU 2025 TEMMUZ AYI BANKA HAREKETLERİ</t>
  </si>
  <si>
    <t>TEMMUZ 2025</t>
  </si>
  <si>
    <t>30.06.2025 
DEN DEVREDEN</t>
  </si>
  <si>
    <t>31.07.2025
 KALAN BAKİYE</t>
  </si>
  <si>
    <t>KARAR İLAM HARCI</t>
  </si>
  <si>
    <t xml:space="preserve">PERSONEL HAZİRAN 2025 MAAŞ </t>
  </si>
  <si>
    <t xml:space="preserve">FA62025000000001 NL FT GÜNEŞSAN TARIM </t>
  </si>
  <si>
    <t xml:space="preserve">GIB2025000000107 NL FT ESER KUMTAŞ SÖZLEŞME BEDELİ </t>
  </si>
  <si>
    <t xml:space="preserve">GIB2025000000006 NL FT FUNDA KURTULUŞ DANIŞMANLIK BEDELİ </t>
  </si>
  <si>
    <t>APA2025000028226 NL FT APSİYON BİLİŞİM SİSTEMLERİ SAN. TİC. A.Ş.</t>
  </si>
  <si>
    <t>EIS2025000000014 NL FT EKİP İŞ GÜVENLİĞİ</t>
  </si>
  <si>
    <t>SAİT ORHAN KALE AVANS</t>
  </si>
  <si>
    <t>Denetleme Kurulu Temmuz Ayı Dönemi yapılan her türlü işlemleri, faturaları inceleyerek bu raporu hazırlamıştır.</t>
  </si>
  <si>
    <t>A-198 NL MAKBUZ RAMİS BEYHAN AĞAÇ BUDAMA</t>
  </si>
  <si>
    <t>DENETLEME KURULU 2025 AĞUSTOS AYI BANKA HAREKETLERİ</t>
  </si>
  <si>
    <t>AĞUSTOS 2025</t>
  </si>
  <si>
    <t>31.07.2025 
DEN DEVREDEN</t>
  </si>
  <si>
    <t>31.08.2025
 KALAN BAKİYE</t>
  </si>
  <si>
    <t>ÇİZGİ TELEKOMİNİKASYON-ALAN ADI</t>
  </si>
  <si>
    <t>MUHLİS DOĞRU SEHVEN ÖDEMENİN GERİ İADESİ</t>
  </si>
  <si>
    <t xml:space="preserve">PERSONEL TEMMUZ 2025 MAAŞ </t>
  </si>
  <si>
    <t>APA2025000036207 NL FT APSİYON BİLİŞİM SİSTEMLERİ SAN. TİC. A.Ş.</t>
  </si>
  <si>
    <t xml:space="preserve">GIB2025000000008 NL FT FUNDA KURTULUŞ DANIŞMANLIK BEDELİ </t>
  </si>
  <si>
    <t>OSMAN ESEN KIDEM TAZMİNATI 1. TAKSİT</t>
  </si>
  <si>
    <t>006952 NL FT SIDDIK BURAK TANDOĞAN BAKIM BEDELİ</t>
  </si>
  <si>
    <t>Denetleme Kurulu Ağustos Ayı Dönemi yapılan her türlü işlemleri, faturaları inceleyerek bu raporu hazırlamıştır.</t>
  </si>
  <si>
    <t>DENETLEME KURULU 2025 EYLÜL AYI BANKA HAREKETLERİ</t>
  </si>
  <si>
    <t>EYLÜL 2025</t>
  </si>
  <si>
    <t>31.08.2025 
DEN DEVREDEN</t>
  </si>
  <si>
    <t xml:space="preserve">PERSONEL AĞUSTOS 2025 MAAŞ </t>
  </si>
  <si>
    <t>APA2025000040055 NL FT APSİYON BİLİŞİM SİSTEMLERİ SAN. TİC. A.Ş.</t>
  </si>
  <si>
    <t xml:space="preserve">GIB2025000000009 NL FT FUNDA KURTULUŞ DANIŞMANLIK BEDELİ </t>
  </si>
  <si>
    <t xml:space="preserve">GIB2025000000128 NL FT ESER KUMTAŞ SÖZLEŞME BEDELİ </t>
  </si>
  <si>
    <t>OSMAN ESEN KIDEM TAZMİNATI 2. TAKSİT</t>
  </si>
  <si>
    <t>EIŞ2025000000535 NL FT EKİP İŞ GÜVENLİĞİ</t>
  </si>
  <si>
    <t>0016 NL FT TEKNİKEL TARIM - ALİ GÜNDÜZ</t>
  </si>
  <si>
    <t>GIB2025000000033 NL FT SEYİT SEVEN</t>
  </si>
  <si>
    <t>014669 NL FT HASMER OTO KURTARICI - HAMDİ HASMER</t>
  </si>
  <si>
    <t>HCA GRUP MOTOR ARIZASI</t>
  </si>
  <si>
    <t>Denetleme Kurulu Eylül Ayı Dönemi yapılan her türlü işlemleri, faturaları inceleyerek bu raporu hazırlamıştır.</t>
  </si>
  <si>
    <t>30.09.2025
 KALAN BAKİYE</t>
  </si>
  <si>
    <t>DENETLEME KURULU 2025 EKİM AYI BANKA HAREKETLERİ</t>
  </si>
  <si>
    <t>EKİM 2025</t>
  </si>
  <si>
    <t>30.09.2025 
DEN DEVREDEN</t>
  </si>
  <si>
    <t>31.10.2025
 KALAN BAKİYE</t>
  </si>
  <si>
    <t>MAHKEME GİDERLERİ (9166 KARAR İLAM HARCI)</t>
  </si>
  <si>
    <t xml:space="preserve">PERSONEL EYLÜL 2025 MAAŞ </t>
  </si>
  <si>
    <t xml:space="preserve">GIB2025000000145 NL FT ESER KUMTAŞ SÖZLEŞME BEDELİ </t>
  </si>
  <si>
    <t xml:space="preserve">GIB2025000000166 NL FT ESER KUMTAŞ SÖZLEŞME BEDELİ </t>
  </si>
  <si>
    <t xml:space="preserve">GIB2025000000010 NL FT FUNDA KURTULUŞ DANIŞMANLIK BEDELİ </t>
  </si>
  <si>
    <t>OSMAN ESEN KIDEM TAZMİNATI 3. TAKSİT</t>
  </si>
  <si>
    <t>PERSONEL PROMOSYON GİDERLERİ (SERKAN KILIÇ)</t>
  </si>
  <si>
    <t>ZAFER AKMAN KIDEM TAZMİNATI 1. TAKSİT</t>
  </si>
  <si>
    <t>APA2025000044652 NL FT APSİYON BİLİŞİM SİSTEMLERİ SAN. TİC. A.Ş.</t>
  </si>
  <si>
    <t xml:space="preserve">HA02025000000113 NL FT HCA GRUPE-TİCARET LTD ŞTİ </t>
  </si>
  <si>
    <t>DENETLEME KURULU 2025 KASIM AYI BANKA HAREKETLERİ</t>
  </si>
  <si>
    <t>KASIM 2025</t>
  </si>
  <si>
    <t>31.10.2025 
DEN DEVREDEN</t>
  </si>
  <si>
    <t>30.11.2025
 KALAN BAKİYE</t>
  </si>
  <si>
    <t xml:space="preserve">PERSONEL EKİM 2025 MAAŞ </t>
  </si>
  <si>
    <t xml:space="preserve">GIB2025000000011 NL FT FUNDA KURTULUŞ DANIŞMANLIK BEDELİ </t>
  </si>
  <si>
    <t xml:space="preserve">GIB2025000000186 NL FT ESER KUMTAŞ SÖZLEŞME BEDELİ </t>
  </si>
  <si>
    <t>APA2025000049407 NL FT APSİYON BİLİŞİM SİSTEMLERİ SAN. TİC. A.Ş.</t>
  </si>
  <si>
    <t>ZAFER AKMAN KIDEM TAZMİNATI 2. TAKSİT</t>
  </si>
  <si>
    <t>GIB2025000000250 NL FT BEDRETTİN AYVAZ-AJANS AY</t>
  </si>
  <si>
    <t>TEKİN POLAT PROMOSYON GİDERLERİ</t>
  </si>
  <si>
    <t>FUAT DELİBAŞ AVANS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</si>
</sst>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₺&quot;#,##0.00;\-&quot;₺&quot;#,##0.00"/>
    <numFmt numFmtId="164" formatCode="#,##0.00\ &quot;TL&quot;"/>
    <numFmt numFmtId="165" formatCode="&quot;₺&quot;#,##0.00"/>
  </numFmts>
  <fonts count="1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7"/>
      <color rgb="FF000000"/>
      <name val="Tahoma"/>
      <family val="2"/>
      <charset val="162"/>
    </font>
    <font>
      <sz val="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rgb="FF333333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3" borderId="0">
      <alignment horizontal="left" vertical="center"/>
    </xf>
  </cellStyleXfs>
  <cellXfs count="703">
    <xf numFmtId="0" fontId="0" fillId="0" borderId="0" xfId="0"/>
    <xf numFmtId="14" fontId="0" fillId="0" borderId="0" xfId="0" applyNumberFormat="1"/>
    <xf numFmtId="0" fontId="0" fillId="0" borderId="1" xfId="0" applyBorder="1"/>
    <xf numFmtId="164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164" fontId="0" fillId="0" borderId="13" xfId="0" applyNumberFormat="1" applyBorder="1"/>
    <xf numFmtId="164" fontId="0" fillId="2" borderId="1" xfId="0" applyNumberFormat="1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vertic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64" fontId="5" fillId="2" borderId="1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64" fontId="6" fillId="0" borderId="1" xfId="0" applyNumberFormat="1" applyFont="1" applyBorder="1"/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164" fontId="1" fillId="2" borderId="21" xfId="0" applyNumberFormat="1" applyFont="1" applyFill="1" applyBorder="1" applyAlignment="1">
      <alignment horizontal="center" vertical="center"/>
    </xf>
    <xf numFmtId="164" fontId="1" fillId="2" borderId="22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vertical="center" wrapText="1"/>
    </xf>
    <xf numFmtId="14" fontId="6" fillId="0" borderId="17" xfId="0" applyNumberFormat="1" applyFont="1" applyBorder="1" applyAlignment="1">
      <alignment horizontal="right"/>
    </xf>
    <xf numFmtId="14" fontId="6" fillId="0" borderId="17" xfId="0" applyNumberFormat="1" applyFont="1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164" fontId="6" fillId="0" borderId="20" xfId="0" applyNumberFormat="1" applyFont="1" applyBorder="1"/>
    <xf numFmtId="14" fontId="6" fillId="0" borderId="0" xfId="0" applyNumberFormat="1" applyFont="1"/>
    <xf numFmtId="164" fontId="6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4" fontId="6" fillId="0" borderId="19" xfId="0" applyNumberFormat="1" applyFont="1" applyBorder="1"/>
    <xf numFmtId="0" fontId="1" fillId="2" borderId="31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vertical="center" wrapText="1"/>
    </xf>
    <xf numFmtId="164" fontId="1" fillId="2" borderId="20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/>
    <xf numFmtId="164" fontId="6" fillId="2" borderId="20" xfId="0" applyNumberFormat="1" applyFont="1" applyFill="1" applyBorder="1"/>
    <xf numFmtId="0" fontId="2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8" xfId="0" applyFont="1" applyBorder="1" applyAlignment="1">
      <alignment horizontal="left"/>
    </xf>
    <xf numFmtId="14" fontId="0" fillId="0" borderId="17" xfId="0" applyNumberFormat="1" applyBorder="1" applyAlignment="1">
      <alignment horizontal="right"/>
    </xf>
    <xf numFmtId="14" fontId="0" fillId="0" borderId="17" xfId="0" applyNumberFormat="1" applyBorder="1"/>
    <xf numFmtId="14" fontId="0" fillId="0" borderId="19" xfId="0" applyNumberFormat="1" applyBorder="1"/>
    <xf numFmtId="164" fontId="0" fillId="0" borderId="20" xfId="0" applyNumberFormat="1" applyBorder="1"/>
    <xf numFmtId="164" fontId="0" fillId="2" borderId="1" xfId="0" applyNumberFormat="1" applyFill="1" applyBorder="1"/>
    <xf numFmtId="14" fontId="0" fillId="2" borderId="19" xfId="0" applyNumberFormat="1" applyFill="1" applyBorder="1"/>
    <xf numFmtId="164" fontId="0" fillId="2" borderId="20" xfId="0" applyNumberFormat="1" applyFill="1" applyBorder="1"/>
    <xf numFmtId="14" fontId="0" fillId="0" borderId="45" xfId="0" applyNumberFormat="1" applyBorder="1"/>
    <xf numFmtId="164" fontId="0" fillId="0" borderId="40" xfId="0" applyNumberFormat="1" applyBorder="1"/>
    <xf numFmtId="14" fontId="0" fillId="2" borderId="49" xfId="0" applyNumberFormat="1" applyFill="1" applyBorder="1"/>
    <xf numFmtId="164" fontId="0" fillId="2" borderId="50" xfId="0" applyNumberFormat="1" applyFill="1" applyBorder="1"/>
    <xf numFmtId="14" fontId="0" fillId="2" borderId="17" xfId="0" applyNumberFormat="1" applyFill="1" applyBorder="1"/>
    <xf numFmtId="0" fontId="2" fillId="0" borderId="18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14" fontId="6" fillId="0" borderId="54" xfId="0" applyNumberFormat="1" applyFont="1" applyBorder="1"/>
    <xf numFmtId="0" fontId="0" fillId="0" borderId="45" xfId="0" applyBorder="1"/>
    <xf numFmtId="0" fontId="0" fillId="0" borderId="40" xfId="0" applyBorder="1"/>
    <xf numFmtId="0" fontId="1" fillId="2" borderId="56" xfId="0" applyFont="1" applyFill="1" applyBorder="1" applyAlignment="1">
      <alignment vertical="center" wrapText="1"/>
    </xf>
    <xf numFmtId="14" fontId="6" fillId="0" borderId="3" xfId="0" applyNumberFormat="1" applyFont="1" applyBorder="1"/>
    <xf numFmtId="0" fontId="1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164" fontId="6" fillId="0" borderId="40" xfId="0" applyNumberFormat="1" applyFont="1" applyBorder="1"/>
    <xf numFmtId="164" fontId="6" fillId="2" borderId="50" xfId="0" applyNumberFormat="1" applyFont="1" applyFill="1" applyBorder="1"/>
    <xf numFmtId="14" fontId="6" fillId="0" borderId="60" xfId="0" applyNumberFormat="1" applyFont="1" applyBorder="1"/>
    <xf numFmtId="14" fontId="6" fillId="2" borderId="3" xfId="0" applyNumberFormat="1" applyFont="1" applyFill="1" applyBorder="1"/>
    <xf numFmtId="14" fontId="6" fillId="0" borderId="61" xfId="0" applyNumberFormat="1" applyFont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7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6" fillId="0" borderId="1" xfId="0" applyNumberFormat="1" applyFont="1" applyBorder="1" applyAlignment="1">
      <alignment horizontal="right" vertical="center"/>
    </xf>
    <xf numFmtId="14" fontId="6" fillId="0" borderId="17" xfId="0" applyNumberFormat="1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/>
    </xf>
    <xf numFmtId="14" fontId="6" fillId="2" borderId="17" xfId="0" applyNumberFormat="1" applyFont="1" applyFill="1" applyBorder="1" applyAlignment="1">
      <alignment horizontal="center" vertical="center"/>
    </xf>
    <xf numFmtId="14" fontId="6" fillId="0" borderId="19" xfId="0" applyNumberFormat="1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right" vertical="center"/>
    </xf>
    <xf numFmtId="0" fontId="2" fillId="0" borderId="2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0" fillId="0" borderId="0" xfId="0" applyAlignment="1">
      <alignment horizontal="left"/>
    </xf>
    <xf numFmtId="14" fontId="6" fillId="2" borderId="45" xfId="0" applyNumberFormat="1" applyFont="1" applyFill="1" applyBorder="1" applyAlignment="1">
      <alignment horizontal="center" vertical="center"/>
    </xf>
    <xf numFmtId="164" fontId="6" fillId="2" borderId="40" xfId="0" applyNumberFormat="1" applyFont="1" applyFill="1" applyBorder="1" applyAlignment="1">
      <alignment horizontal="right" vertical="center"/>
    </xf>
    <xf numFmtId="164" fontId="6" fillId="2" borderId="20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/>
    </xf>
    <xf numFmtId="14" fontId="6" fillId="2" borderId="54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14" fontId="6" fillId="2" borderId="19" xfId="0" applyNumberFormat="1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8" xfId="0" applyBorder="1" applyAlignment="1">
      <alignment horizontal="center"/>
    </xf>
    <xf numFmtId="0" fontId="2" fillId="2" borderId="18" xfId="0" applyFont="1" applyFill="1" applyBorder="1" applyAlignment="1">
      <alignment horizontal="left" vertical="center"/>
    </xf>
    <xf numFmtId="0" fontId="0" fillId="2" borderId="0" xfId="0" applyFill="1"/>
    <xf numFmtId="0" fontId="0" fillId="2" borderId="17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2" fillId="2" borderId="46" xfId="0" applyFont="1" applyFill="1" applyBorder="1" applyAlignment="1">
      <alignment horizontal="left" vertical="center"/>
    </xf>
    <xf numFmtId="0" fontId="2" fillId="2" borderId="48" xfId="0" applyFont="1" applyFill="1" applyBorder="1" applyAlignment="1">
      <alignment horizontal="left" vertical="center"/>
    </xf>
    <xf numFmtId="14" fontId="6" fillId="2" borderId="61" xfId="0" applyNumberFormat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14" fontId="6" fillId="2" borderId="23" xfId="0" applyNumberFormat="1" applyFont="1" applyFill="1" applyBorder="1" applyAlignment="1">
      <alignment horizontal="center" vertical="center"/>
    </xf>
    <xf numFmtId="164" fontId="6" fillId="2" borderId="24" xfId="0" applyNumberFormat="1" applyFont="1" applyFill="1" applyBorder="1" applyAlignment="1">
      <alignment horizontal="right" vertical="center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14" fontId="6" fillId="2" borderId="5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4" fontId="6" fillId="2" borderId="2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2" fillId="2" borderId="3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vertical="center"/>
    </xf>
    <xf numFmtId="164" fontId="1" fillId="2" borderId="20" xfId="0" applyNumberFormat="1" applyFont="1" applyFill="1" applyBorder="1" applyAlignment="1">
      <alignment vertical="center"/>
    </xf>
    <xf numFmtId="164" fontId="0" fillId="2" borderId="1" xfId="0" applyNumberFormat="1" applyFill="1" applyBorder="1" applyAlignment="1">
      <alignment horizontal="right" vertical="center"/>
    </xf>
    <xf numFmtId="164" fontId="6" fillId="2" borderId="0" xfId="0" applyNumberFormat="1" applyFont="1" applyFill="1" applyAlignment="1">
      <alignment horizontal="right" vertical="center"/>
    </xf>
    <xf numFmtId="164" fontId="0" fillId="2" borderId="3" xfId="0" applyNumberForma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165" fontId="6" fillId="2" borderId="1" xfId="0" applyNumberFormat="1" applyFont="1" applyFill="1" applyBorder="1" applyAlignment="1">
      <alignment horizontal="right" vertical="center"/>
    </xf>
    <xf numFmtId="165" fontId="9" fillId="2" borderId="72" xfId="0" applyNumberFormat="1" applyFont="1" applyFill="1" applyBorder="1" applyAlignment="1">
      <alignment wrapText="1"/>
    </xf>
    <xf numFmtId="165" fontId="9" fillId="2" borderId="78" xfId="0" applyNumberFormat="1" applyFont="1" applyFill="1" applyBorder="1" applyAlignment="1">
      <alignment wrapText="1"/>
    </xf>
    <xf numFmtId="165" fontId="9" fillId="2" borderId="77" xfId="0" applyNumberFormat="1" applyFont="1" applyFill="1" applyBorder="1" applyAlignment="1">
      <alignment wrapText="1"/>
    </xf>
    <xf numFmtId="165" fontId="9" fillId="2" borderId="1" xfId="0" applyNumberFormat="1" applyFont="1" applyFill="1" applyBorder="1" applyAlignment="1">
      <alignment wrapText="1"/>
    </xf>
    <xf numFmtId="165" fontId="9" fillId="2" borderId="79" xfId="0" applyNumberFormat="1" applyFont="1" applyFill="1" applyBorder="1" applyAlignment="1">
      <alignment wrapText="1"/>
    </xf>
    <xf numFmtId="165" fontId="11" fillId="2" borderId="1" xfId="0" applyNumberFormat="1" applyFont="1" applyFill="1" applyBorder="1" applyAlignment="1">
      <alignment wrapText="1"/>
    </xf>
    <xf numFmtId="7" fontId="9" fillId="2" borderId="72" xfId="0" applyNumberFormat="1" applyFont="1" applyFill="1" applyBorder="1" applyAlignment="1">
      <alignment wrapText="1"/>
    </xf>
    <xf numFmtId="165" fontId="9" fillId="2" borderId="72" xfId="0" applyNumberFormat="1" applyFont="1" applyFill="1" applyBorder="1" applyAlignment="1">
      <alignment horizontal="right" vertical="center" wrapText="1"/>
    </xf>
    <xf numFmtId="165" fontId="6" fillId="2" borderId="1" xfId="0" applyNumberFormat="1" applyFont="1" applyFill="1" applyBorder="1" applyAlignment="1">
      <alignment vertical="center"/>
    </xf>
    <xf numFmtId="0" fontId="9" fillId="2" borderId="72" xfId="0" applyFont="1" applyFill="1" applyBorder="1" applyAlignment="1">
      <alignment wrapText="1"/>
    </xf>
    <xf numFmtId="14" fontId="6" fillId="2" borderId="40" xfId="0" applyNumberFormat="1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right" vertical="center"/>
    </xf>
    <xf numFmtId="0" fontId="1" fillId="2" borderId="18" xfId="0" applyFont="1" applyFill="1" applyBorder="1" applyAlignment="1">
      <alignment horizontal="center" vertical="center"/>
    </xf>
    <xf numFmtId="165" fontId="10" fillId="2" borderId="80" xfId="0" quotePrefix="1" applyNumberFormat="1" applyFont="1" applyFill="1" applyBorder="1" applyAlignment="1">
      <alignment horizontal="center" vertical="center" wrapText="1"/>
    </xf>
    <xf numFmtId="0" fontId="0" fillId="2" borderId="81" xfId="0" applyFill="1" applyBorder="1"/>
    <xf numFmtId="0" fontId="0" fillId="2" borderId="82" xfId="0" applyFill="1" applyBorder="1"/>
    <xf numFmtId="0" fontId="0" fillId="2" borderId="83" xfId="0" applyFill="1" applyBorder="1"/>
    <xf numFmtId="164" fontId="0" fillId="2" borderId="18" xfId="0" applyNumberFormat="1" applyFill="1" applyBorder="1" applyAlignment="1">
      <alignment vertical="center"/>
    </xf>
    <xf numFmtId="164" fontId="0" fillId="2" borderId="18" xfId="0" applyNumberFormat="1" applyFill="1" applyBorder="1" applyAlignment="1">
      <alignment horizontal="right" vertical="center"/>
    </xf>
    <xf numFmtId="164" fontId="1" fillId="2" borderId="22" xfId="0" applyNumberFormat="1" applyFont="1" applyFill="1" applyBorder="1" applyAlignment="1">
      <alignment vertical="center"/>
    </xf>
    <xf numFmtId="165" fontId="9" fillId="2" borderId="1" xfId="0" applyNumberFormat="1" applyFont="1" applyFill="1" applyBorder="1" applyAlignment="1">
      <alignment horizontal="right" vertical="center" wrapText="1"/>
    </xf>
    <xf numFmtId="165" fontId="9" fillId="2" borderId="72" xfId="0" applyNumberFormat="1" applyFont="1" applyFill="1" applyBorder="1" applyAlignment="1">
      <alignment vertical="center" wrapText="1"/>
    </xf>
    <xf numFmtId="165" fontId="9" fillId="2" borderId="0" xfId="0" applyNumberFormat="1" applyFont="1" applyFill="1" applyAlignment="1">
      <alignment horizontal="right" vertical="center" wrapText="1"/>
    </xf>
    <xf numFmtId="165" fontId="9" fillId="2" borderId="0" xfId="0" applyNumberFormat="1" applyFont="1" applyFill="1" applyAlignment="1">
      <alignment wrapText="1"/>
    </xf>
    <xf numFmtId="0" fontId="1" fillId="2" borderId="0" xfId="0" applyFont="1" applyFill="1" applyAlignment="1">
      <alignment horizontal="right" vertical="center" wrapText="1"/>
    </xf>
    <xf numFmtId="164" fontId="1" fillId="2" borderId="0" xfId="0" applyNumberFormat="1" applyFont="1" applyFill="1" applyAlignment="1">
      <alignment vertical="center"/>
    </xf>
    <xf numFmtId="165" fontId="6" fillId="2" borderId="1" xfId="0" applyNumberFormat="1" applyFont="1" applyFill="1" applyBorder="1"/>
    <xf numFmtId="165" fontId="9" fillId="2" borderId="84" xfId="0" applyNumberFormat="1" applyFont="1" applyFill="1" applyBorder="1" applyAlignment="1">
      <alignment horizontal="right" vertical="center" wrapText="1"/>
    </xf>
    <xf numFmtId="165" fontId="9" fillId="2" borderId="85" xfId="0" applyNumberFormat="1" applyFont="1" applyFill="1" applyBorder="1" applyAlignment="1">
      <alignment horizontal="right" vertical="center" wrapText="1"/>
    </xf>
    <xf numFmtId="0" fontId="0" fillId="2" borderId="40" xfId="0" applyFill="1" applyBorder="1"/>
    <xf numFmtId="165" fontId="9" fillId="2" borderId="77" xfId="0" applyNumberFormat="1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5" fontId="6" fillId="2" borderId="40" xfId="0" applyNumberFormat="1" applyFont="1" applyFill="1" applyBorder="1" applyAlignment="1">
      <alignment horizontal="right" vertical="center"/>
    </xf>
    <xf numFmtId="165" fontId="12" fillId="2" borderId="1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2" fontId="0" fillId="2" borderId="0" xfId="0" applyNumberFormat="1" applyFill="1"/>
    <xf numFmtId="165" fontId="2" fillId="2" borderId="2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/>
    </xf>
    <xf numFmtId="165" fontId="13" fillId="2" borderId="72" xfId="0" applyNumberFormat="1" applyFont="1" applyFill="1" applyBorder="1" applyAlignment="1">
      <alignment wrapText="1"/>
    </xf>
    <xf numFmtId="165" fontId="13" fillId="2" borderId="1" xfId="0" applyNumberFormat="1" applyFont="1" applyFill="1" applyBorder="1" applyAlignment="1">
      <alignment horizontal="right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165" fontId="13" fillId="2" borderId="74" xfId="0" applyNumberFormat="1" applyFont="1" applyFill="1" applyBorder="1" applyAlignment="1">
      <alignment wrapText="1"/>
    </xf>
    <xf numFmtId="165" fontId="13" fillId="2" borderId="2" xfId="0" applyNumberFormat="1" applyFont="1" applyFill="1" applyBorder="1" applyAlignment="1">
      <alignment horizontal="right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165" fontId="13" fillId="2" borderId="0" xfId="0" applyNumberFormat="1" applyFont="1" applyFill="1" applyBorder="1" applyAlignment="1">
      <alignment horizontal="right" vertical="center" wrapText="1"/>
    </xf>
    <xf numFmtId="165" fontId="0" fillId="2" borderId="0" xfId="0" applyNumberFormat="1" applyFill="1"/>
    <xf numFmtId="165" fontId="13" fillId="2" borderId="94" xfId="0" applyNumberFormat="1" applyFont="1" applyFill="1" applyBorder="1" applyAlignment="1">
      <alignment wrapText="1"/>
    </xf>
    <xf numFmtId="165" fontId="13" fillId="2" borderId="1" xfId="0" applyNumberFormat="1" applyFont="1" applyFill="1" applyBorder="1" applyAlignment="1">
      <alignment wrapText="1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165" fontId="13" fillId="2" borderId="2" xfId="0" applyNumberFormat="1" applyFont="1" applyFill="1" applyBorder="1" applyAlignment="1">
      <alignment wrapText="1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4" fontId="0" fillId="2" borderId="0" xfId="0" applyNumberFormat="1" applyFill="1"/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" fontId="4" fillId="0" borderId="5" xfId="0" quotePrefix="1" applyNumberFormat="1" applyFont="1" applyBorder="1" applyAlignment="1">
      <alignment horizontal="center" wrapText="1"/>
    </xf>
    <xf numFmtId="17" fontId="4" fillId="0" borderId="6" xfId="0" quotePrefix="1" applyNumberFormat="1" applyFont="1" applyBorder="1" applyAlignment="1">
      <alignment horizontal="center" wrapText="1"/>
    </xf>
    <xf numFmtId="17" fontId="4" fillId="0" borderId="7" xfId="0" quotePrefix="1" applyNumberFormat="1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64" fontId="0" fillId="2" borderId="1" xfId="0" applyNumberFormat="1" applyFill="1" applyBorder="1" applyAlignment="1">
      <alignment horizontal="center" vertical="center"/>
    </xf>
    <xf numFmtId="0" fontId="1" fillId="0" borderId="8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164" fontId="1" fillId="2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3" fillId="2" borderId="40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2" xfId="0" applyBorder="1" applyAlignment="1">
      <alignment horizontal="left"/>
    </xf>
    <xf numFmtId="0" fontId="2" fillId="2" borderId="51" xfId="0" applyFont="1" applyFill="1" applyBorder="1" applyAlignment="1">
      <alignment horizontal="left"/>
    </xf>
    <xf numFmtId="0" fontId="2" fillId="2" borderId="52" xfId="0" applyFont="1" applyFill="1" applyBorder="1" applyAlignment="1">
      <alignment horizontal="left"/>
    </xf>
    <xf numFmtId="0" fontId="2" fillId="2" borderId="53" xfId="0" applyFont="1" applyFill="1" applyBorder="1" applyAlignment="1">
      <alignment horizontal="left"/>
    </xf>
    <xf numFmtId="0" fontId="2" fillId="0" borderId="46" xfId="0" applyFont="1" applyBorder="1" applyAlignment="1">
      <alignment horizontal="left"/>
    </xf>
    <xf numFmtId="0" fontId="2" fillId="0" borderId="47" xfId="0" applyFont="1" applyBorder="1" applyAlignment="1">
      <alignment horizontal="left"/>
    </xf>
    <xf numFmtId="0" fontId="2" fillId="0" borderId="48" xfId="0" applyFont="1" applyBorder="1" applyAlignment="1">
      <alignment horizontal="left"/>
    </xf>
    <xf numFmtId="14" fontId="1" fillId="2" borderId="42" xfId="0" applyNumberFormat="1" applyFont="1" applyFill="1" applyBorder="1" applyAlignment="1">
      <alignment horizontal="center"/>
    </xf>
    <xf numFmtId="14" fontId="1" fillId="2" borderId="43" xfId="0" applyNumberFormat="1" applyFont="1" applyFill="1" applyBorder="1" applyAlignment="1">
      <alignment horizontal="center"/>
    </xf>
    <xf numFmtId="14" fontId="1" fillId="2" borderId="4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1" xfId="0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17" fontId="4" fillId="0" borderId="14" xfId="0" quotePrefix="1" applyNumberFormat="1" applyFont="1" applyBorder="1" applyAlignment="1">
      <alignment horizontal="center" wrapText="1"/>
    </xf>
    <xf numFmtId="17" fontId="4" fillId="0" borderId="15" xfId="0" quotePrefix="1" applyNumberFormat="1" applyFont="1" applyBorder="1" applyAlignment="1">
      <alignment horizontal="center" wrapText="1"/>
    </xf>
    <xf numFmtId="17" fontId="4" fillId="0" borderId="16" xfId="0" quotePrefix="1" applyNumberFormat="1" applyFont="1" applyBorder="1" applyAlignment="1">
      <alignment horizont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right"/>
    </xf>
    <xf numFmtId="0" fontId="1" fillId="0" borderId="19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164" fontId="1" fillId="2" borderId="20" xfId="0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right" wrapText="1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0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3" fillId="2" borderId="55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57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2" borderId="3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1" fillId="0" borderId="59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2" fillId="0" borderId="50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3" fillId="2" borderId="56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vertic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4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2" borderId="2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5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0" borderId="6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2" borderId="26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2" fillId="2" borderId="21" xfId="0" applyFont="1" applyFill="1" applyBorder="1" applyAlignment="1">
      <alignment horizontal="left" vertical="center"/>
    </xf>
    <xf numFmtId="0" fontId="0" fillId="2" borderId="2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2" fillId="2" borderId="4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1" fillId="0" borderId="6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2" borderId="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left" vertical="center"/>
    </xf>
    <xf numFmtId="17" fontId="4" fillId="0" borderId="23" xfId="0" quotePrefix="1" applyNumberFormat="1" applyFont="1" applyBorder="1" applyAlignment="1">
      <alignment horizontal="center" wrapText="1"/>
    </xf>
    <xf numFmtId="17" fontId="4" fillId="0" borderId="24" xfId="0" quotePrefix="1" applyNumberFormat="1" applyFont="1" applyBorder="1" applyAlignment="1">
      <alignment horizontal="center" wrapText="1"/>
    </xf>
    <xf numFmtId="17" fontId="4" fillId="0" borderId="25" xfId="0" quotePrefix="1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8" fillId="2" borderId="63" xfId="0" applyFont="1" applyFill="1" applyBorder="1" applyAlignment="1">
      <alignment horizontal="left" vertical="center" wrapText="1"/>
    </xf>
    <xf numFmtId="0" fontId="8" fillId="2" borderId="64" xfId="0" applyFont="1" applyFill="1" applyBorder="1" applyAlignment="1">
      <alignment horizontal="left" vertical="center" wrapText="1"/>
    </xf>
    <xf numFmtId="0" fontId="8" fillId="2" borderId="65" xfId="0" applyFont="1" applyFill="1" applyBorder="1" applyAlignment="1">
      <alignment horizontal="left" vertical="center" wrapText="1"/>
    </xf>
    <xf numFmtId="0" fontId="8" fillId="2" borderId="66" xfId="0" applyFont="1" applyFill="1" applyBorder="1" applyAlignment="1">
      <alignment horizontal="left" vertical="center" wrapText="1"/>
    </xf>
    <xf numFmtId="0" fontId="8" fillId="2" borderId="67" xfId="0" applyFont="1" applyFill="1" applyBorder="1" applyAlignment="1">
      <alignment horizontal="left" vertical="center" wrapText="1"/>
    </xf>
    <xf numFmtId="0" fontId="8" fillId="2" borderId="68" xfId="0" applyFont="1" applyFill="1" applyBorder="1" applyAlignment="1">
      <alignment horizontal="left" vertical="center" wrapText="1"/>
    </xf>
    <xf numFmtId="0" fontId="8" fillId="2" borderId="69" xfId="0" applyFont="1" applyFill="1" applyBorder="1" applyAlignment="1">
      <alignment horizontal="left" vertical="center" wrapText="1"/>
    </xf>
    <xf numFmtId="0" fontId="8" fillId="2" borderId="70" xfId="0" applyFont="1" applyFill="1" applyBorder="1" applyAlignment="1">
      <alignment horizontal="left" vertical="center" wrapText="1"/>
    </xf>
    <xf numFmtId="0" fontId="8" fillId="2" borderId="71" xfId="0" applyFont="1" applyFill="1" applyBorder="1" applyAlignment="1">
      <alignment horizontal="left" vertical="center" wrapText="1"/>
    </xf>
    <xf numFmtId="0" fontId="8" fillId="2" borderId="73" xfId="0" applyFont="1" applyFill="1" applyBorder="1" applyAlignment="1">
      <alignment horizontal="left" vertical="center" wrapText="1"/>
    </xf>
    <xf numFmtId="0" fontId="8" fillId="2" borderId="74" xfId="0" applyFont="1" applyFill="1" applyBorder="1" applyAlignment="1">
      <alignment horizontal="left" vertical="center" wrapText="1"/>
    </xf>
    <xf numFmtId="0" fontId="8" fillId="2" borderId="75" xfId="0" applyFont="1" applyFill="1" applyBorder="1" applyAlignment="1">
      <alignment horizontal="left" vertical="center" wrapText="1"/>
    </xf>
    <xf numFmtId="0" fontId="8" fillId="2" borderId="76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17" fontId="10" fillId="0" borderId="62" xfId="0" quotePrefix="1" applyNumberFormat="1" applyFont="1" applyBorder="1" applyAlignment="1">
      <alignment horizontal="center" vertical="center" wrapText="1"/>
    </xf>
    <xf numFmtId="17" fontId="10" fillId="0" borderId="4" xfId="0" quotePrefix="1" applyNumberFormat="1" applyFont="1" applyBorder="1" applyAlignment="1">
      <alignment horizontal="center"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65" fontId="10" fillId="0" borderId="2" xfId="0" quotePrefix="1" applyNumberFormat="1" applyFont="1" applyBorder="1" applyAlignment="1">
      <alignment horizontal="center" vertical="center" wrapText="1"/>
    </xf>
    <xf numFmtId="165" fontId="10" fillId="0" borderId="4" xfId="0" quotePrefix="1" applyNumberFormat="1" applyFont="1" applyBorder="1" applyAlignment="1">
      <alignment horizontal="center" vertical="center" wrapText="1"/>
    </xf>
    <xf numFmtId="165" fontId="10" fillId="0" borderId="26" xfId="0" quotePrefix="1" applyNumberFormat="1" applyFont="1" applyBorder="1" applyAlignment="1">
      <alignment horizontal="center" vertical="center" wrapText="1"/>
    </xf>
    <xf numFmtId="0" fontId="2" fillId="2" borderId="76" xfId="0" applyFont="1" applyFill="1" applyBorder="1" applyAlignment="1">
      <alignment horizontal="left" vertical="center"/>
    </xf>
    <xf numFmtId="0" fontId="8" fillId="2" borderId="73" xfId="0" applyFont="1" applyFill="1" applyBorder="1" applyAlignment="1">
      <alignment horizontal="left" vertical="center"/>
    </xf>
    <xf numFmtId="0" fontId="8" fillId="2" borderId="64" xfId="0" applyFont="1" applyFill="1" applyBorder="1" applyAlignment="1">
      <alignment horizontal="left" vertical="center"/>
    </xf>
    <xf numFmtId="0" fontId="8" fillId="2" borderId="65" xfId="0" applyFont="1" applyFill="1" applyBorder="1" applyAlignment="1">
      <alignment horizontal="left" vertical="center"/>
    </xf>
    <xf numFmtId="0" fontId="2" fillId="2" borderId="75" xfId="0" applyFont="1" applyFill="1" applyBorder="1" applyAlignment="1">
      <alignment horizontal="left" vertical="center"/>
    </xf>
    <xf numFmtId="0" fontId="2" fillId="2" borderId="70" xfId="0" applyFont="1" applyFill="1" applyBorder="1" applyAlignment="1">
      <alignment horizontal="left" vertical="center"/>
    </xf>
    <xf numFmtId="0" fontId="2" fillId="2" borderId="71" xfId="0" applyFont="1" applyFill="1" applyBorder="1" applyAlignment="1">
      <alignment horizontal="left" vertical="center"/>
    </xf>
    <xf numFmtId="0" fontId="8" fillId="2" borderId="75" xfId="0" applyFont="1" applyFill="1" applyBorder="1" applyAlignment="1">
      <alignment horizontal="left" vertical="center"/>
    </xf>
    <xf numFmtId="0" fontId="8" fillId="2" borderId="70" xfId="0" applyFont="1" applyFill="1" applyBorder="1" applyAlignment="1">
      <alignment horizontal="left" vertical="center"/>
    </xf>
    <xf numFmtId="0" fontId="8" fillId="2" borderId="71" xfId="0" applyFont="1" applyFill="1" applyBorder="1" applyAlignment="1">
      <alignment horizontal="left" vertical="center"/>
    </xf>
    <xf numFmtId="0" fontId="1" fillId="0" borderId="62" xfId="0" applyFont="1" applyBorder="1" applyAlignment="1">
      <alignment horizontal="center" vertical="center"/>
    </xf>
    <xf numFmtId="0" fontId="2" fillId="2" borderId="63" xfId="0" applyFont="1" applyFill="1" applyBorder="1" applyAlignment="1">
      <alignment horizontal="left" vertical="center"/>
    </xf>
    <xf numFmtId="0" fontId="2" fillId="2" borderId="64" xfId="0" applyFont="1" applyFill="1" applyBorder="1" applyAlignment="1">
      <alignment horizontal="left" vertical="center"/>
    </xf>
    <xf numFmtId="0" fontId="2" fillId="2" borderId="65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6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17" fontId="4" fillId="2" borderId="23" xfId="0" quotePrefix="1" applyNumberFormat="1" applyFont="1" applyFill="1" applyBorder="1" applyAlignment="1">
      <alignment horizontal="center" wrapText="1"/>
    </xf>
    <xf numFmtId="17" fontId="4" fillId="2" borderId="24" xfId="0" quotePrefix="1" applyNumberFormat="1" applyFont="1" applyFill="1" applyBorder="1" applyAlignment="1">
      <alignment horizontal="center" wrapText="1"/>
    </xf>
    <xf numFmtId="17" fontId="4" fillId="2" borderId="25" xfId="0" quotePrefix="1" applyNumberFormat="1" applyFont="1" applyFill="1" applyBorder="1" applyAlignment="1">
      <alignment horizontal="center" wrapText="1"/>
    </xf>
    <xf numFmtId="17" fontId="10" fillId="2" borderId="62" xfId="0" quotePrefix="1" applyNumberFormat="1" applyFont="1" applyFill="1" applyBorder="1" applyAlignment="1">
      <alignment horizontal="center" vertical="center" wrapText="1"/>
    </xf>
    <xf numFmtId="17" fontId="10" fillId="2" borderId="4" xfId="0" quotePrefix="1" applyNumberFormat="1" applyFont="1" applyFill="1" applyBorder="1" applyAlignment="1">
      <alignment horizontal="center" vertical="center" wrapText="1"/>
    </xf>
    <xf numFmtId="17" fontId="10" fillId="2" borderId="3" xfId="0" quotePrefix="1" applyNumberFormat="1" applyFont="1" applyFill="1" applyBorder="1" applyAlignment="1">
      <alignment horizontal="center" vertical="center" wrapText="1"/>
    </xf>
    <xf numFmtId="165" fontId="10" fillId="2" borderId="2" xfId="0" quotePrefix="1" applyNumberFormat="1" applyFont="1" applyFill="1" applyBorder="1" applyAlignment="1">
      <alignment horizontal="center" vertical="center" wrapText="1"/>
    </xf>
    <xf numFmtId="165" fontId="10" fillId="2" borderId="4" xfId="0" quotePrefix="1" applyNumberFormat="1" applyFont="1" applyFill="1" applyBorder="1" applyAlignment="1">
      <alignment horizontal="center" vertical="center" wrapText="1"/>
    </xf>
    <xf numFmtId="165" fontId="10" fillId="2" borderId="26" xfId="0" quotePrefix="1" applyNumberFormat="1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right" vertical="center" wrapText="1"/>
    </xf>
    <xf numFmtId="0" fontId="1" fillId="2" borderId="20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/>
    </xf>
    <xf numFmtId="0" fontId="2" fillId="2" borderId="73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17" fontId="4" fillId="2" borderId="42" xfId="0" quotePrefix="1" applyNumberFormat="1" applyFont="1" applyFill="1" applyBorder="1" applyAlignment="1">
      <alignment horizontal="center" wrapText="1"/>
    </xf>
    <xf numFmtId="17" fontId="4" fillId="2" borderId="43" xfId="0" quotePrefix="1" applyNumberFormat="1" applyFont="1" applyFill="1" applyBorder="1" applyAlignment="1">
      <alignment horizontal="center" wrapText="1"/>
    </xf>
    <xf numFmtId="17" fontId="4" fillId="2" borderId="44" xfId="0" quotePrefix="1" applyNumberFormat="1" applyFont="1" applyFill="1" applyBorder="1" applyAlignment="1">
      <alignment horizontal="center" wrapText="1"/>
    </xf>
    <xf numFmtId="17" fontId="10" fillId="2" borderId="42" xfId="0" quotePrefix="1" applyNumberFormat="1" applyFont="1" applyFill="1" applyBorder="1" applyAlignment="1">
      <alignment horizontal="center" vertical="center" wrapText="1"/>
    </xf>
    <xf numFmtId="17" fontId="10" fillId="2" borderId="43" xfId="0" quotePrefix="1" applyNumberFormat="1" applyFont="1" applyFill="1" applyBorder="1" applyAlignment="1">
      <alignment horizontal="center" vertical="center" wrapText="1"/>
    </xf>
    <xf numFmtId="17" fontId="10" fillId="2" borderId="44" xfId="0" quotePrefix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165" fontId="10" fillId="2" borderId="1" xfId="0" quotePrefix="1" applyNumberFormat="1" applyFont="1" applyFill="1" applyBorder="1" applyAlignment="1">
      <alignment horizontal="center" vertical="center" wrapText="1"/>
    </xf>
    <xf numFmtId="165" fontId="10" fillId="2" borderId="18" xfId="0" quotePrefix="1" applyNumberFormat="1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/>
    </xf>
    <xf numFmtId="0" fontId="1" fillId="2" borderId="61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87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88" xfId="0" applyFon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2" borderId="81" xfId="0" applyFont="1" applyFill="1" applyBorder="1" applyAlignment="1">
      <alignment horizontal="center" vertical="center"/>
    </xf>
    <xf numFmtId="0" fontId="1" fillId="2" borderId="8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164" fontId="1" fillId="2" borderId="21" xfId="0" applyNumberFormat="1" applyFont="1" applyFill="1" applyBorder="1" applyAlignment="1">
      <alignment horizontal="center" vertical="center"/>
    </xf>
    <xf numFmtId="164" fontId="1" fillId="2" borderId="54" xfId="0" applyNumberFormat="1" applyFont="1" applyFill="1" applyBorder="1" applyAlignment="1">
      <alignment horizontal="center" vertical="center"/>
    </xf>
    <xf numFmtId="165" fontId="2" fillId="2" borderId="76" xfId="0" applyNumberFormat="1" applyFont="1" applyFill="1" applyBorder="1" applyAlignment="1">
      <alignment horizontal="left" vertical="center"/>
    </xf>
    <xf numFmtId="165" fontId="2" fillId="2" borderId="4" xfId="0" applyNumberFormat="1" applyFont="1" applyFill="1" applyBorder="1" applyAlignment="1">
      <alignment horizontal="left" vertical="center"/>
    </xf>
    <xf numFmtId="165" fontId="2" fillId="2" borderId="3" xfId="0" applyNumberFormat="1" applyFont="1" applyFill="1" applyBorder="1" applyAlignment="1">
      <alignment horizontal="left" vertical="center"/>
    </xf>
    <xf numFmtId="165" fontId="2" fillId="2" borderId="86" xfId="0" applyNumberFormat="1" applyFont="1" applyFill="1" applyBorder="1" applyAlignment="1">
      <alignment horizontal="left" vertical="center"/>
    </xf>
    <xf numFmtId="165" fontId="2" fillId="2" borderId="47" xfId="0" applyNumberFormat="1" applyFont="1" applyFill="1" applyBorder="1" applyAlignment="1">
      <alignment horizontal="left" vertical="center"/>
    </xf>
    <xf numFmtId="165" fontId="2" fillId="2" borderId="61" xfId="0" applyNumberFormat="1" applyFont="1" applyFill="1" applyBorder="1" applyAlignment="1">
      <alignment horizontal="left" vertical="center"/>
    </xf>
    <xf numFmtId="0" fontId="2" fillId="2" borderId="86" xfId="0" applyFont="1" applyFill="1" applyBorder="1" applyAlignment="1">
      <alignment horizontal="left" vertical="center"/>
    </xf>
    <xf numFmtId="0" fontId="2" fillId="2" borderId="47" xfId="0" applyFont="1" applyFill="1" applyBorder="1" applyAlignment="1">
      <alignment horizontal="left" vertical="center"/>
    </xf>
    <xf numFmtId="0" fontId="2" fillId="2" borderId="61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7" fontId="10" fillId="2" borderId="17" xfId="0" quotePrefix="1" applyNumberFormat="1" applyFont="1" applyFill="1" applyBorder="1" applyAlignment="1">
      <alignment horizontal="center" vertical="center" wrapText="1"/>
    </xf>
    <xf numFmtId="17" fontId="10" fillId="2" borderId="1" xfId="0" quotePrefix="1" applyNumberFormat="1" applyFont="1" applyFill="1" applyBorder="1" applyAlignment="1">
      <alignment horizontal="center" vertical="center" wrapText="1"/>
    </xf>
    <xf numFmtId="0" fontId="0" fillId="2" borderId="89" xfId="0" applyFill="1" applyBorder="1" applyAlignment="1">
      <alignment horizontal="center"/>
    </xf>
    <xf numFmtId="0" fontId="0" fillId="2" borderId="61" xfId="0" applyFill="1" applyBorder="1" applyAlignment="1">
      <alignment horizontal="center"/>
    </xf>
    <xf numFmtId="0" fontId="0" fillId="2" borderId="90" xfId="0" applyFill="1" applyBorder="1" applyAlignment="1">
      <alignment horizontal="center"/>
    </xf>
    <xf numFmtId="0" fontId="0" fillId="2" borderId="87" xfId="0" applyFill="1" applyBorder="1" applyAlignment="1">
      <alignment horizontal="center"/>
    </xf>
    <xf numFmtId="164" fontId="0" fillId="2" borderId="18" xfId="0" applyNumberFormat="1" applyFill="1" applyBorder="1" applyAlignment="1">
      <alignment horizontal="center" vertical="center"/>
    </xf>
    <xf numFmtId="164" fontId="1" fillId="2" borderId="2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/>
    </xf>
    <xf numFmtId="164" fontId="0" fillId="2" borderId="31" xfId="0" applyNumberFormat="1" applyFill="1" applyBorder="1" applyAlignment="1">
      <alignment horizontal="center" vertical="center"/>
    </xf>
    <xf numFmtId="164" fontId="0" fillId="2" borderId="32" xfId="0" applyNumberFormat="1" applyFill="1" applyBorder="1" applyAlignment="1">
      <alignment horizontal="center" vertical="center"/>
    </xf>
    <xf numFmtId="164" fontId="0" fillId="2" borderId="33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7" fontId="10" fillId="2" borderId="40" xfId="0" quotePrefix="1" applyNumberFormat="1" applyFont="1" applyFill="1" applyBorder="1" applyAlignment="1">
      <alignment horizontal="center" vertical="center" wrapText="1"/>
    </xf>
    <xf numFmtId="165" fontId="10" fillId="2" borderId="40" xfId="0" quotePrefix="1" applyNumberFormat="1" applyFont="1" applyFill="1" applyBorder="1" applyAlignment="1">
      <alignment horizontal="center" vertical="center" wrapText="1"/>
    </xf>
    <xf numFmtId="165" fontId="10" fillId="2" borderId="57" xfId="0" quotePrefix="1" applyNumberFormat="1" applyFont="1" applyFill="1" applyBorder="1" applyAlignment="1">
      <alignment horizontal="center" vertical="center" wrapText="1"/>
    </xf>
    <xf numFmtId="0" fontId="0" fillId="2" borderId="47" xfId="0" applyFill="1" applyBorder="1" applyAlignment="1">
      <alignment horizontal="center"/>
    </xf>
    <xf numFmtId="0" fontId="0" fillId="2" borderId="91" xfId="0" applyFill="1" applyBorder="1" applyAlignment="1">
      <alignment horizontal="center"/>
    </xf>
    <xf numFmtId="0" fontId="1" fillId="2" borderId="23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right" vertical="center" wrapText="1"/>
    </xf>
    <xf numFmtId="164" fontId="1" fillId="2" borderId="19" xfId="0" applyNumberFormat="1" applyFont="1" applyFill="1" applyBorder="1" applyAlignment="1">
      <alignment horizontal="center" vertical="center"/>
    </xf>
    <xf numFmtId="164" fontId="0" fillId="2" borderId="37" xfId="0" applyNumberForma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" fillId="2" borderId="91" xfId="0" applyFont="1" applyFill="1" applyBorder="1" applyAlignment="1">
      <alignment horizontal="center" vertical="center" wrapText="1"/>
    </xf>
    <xf numFmtId="0" fontId="1" fillId="2" borderId="9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9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165" fontId="6" fillId="2" borderId="4" xfId="0" applyNumberFormat="1" applyFont="1" applyFill="1" applyBorder="1" applyAlignment="1">
      <alignment horizontal="center" vertical="center"/>
    </xf>
    <xf numFmtId="165" fontId="6" fillId="2" borderId="3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95" xfId="0" applyFont="1" applyFill="1" applyBorder="1" applyAlignment="1">
      <alignment horizontal="center" vertical="center"/>
    </xf>
    <xf numFmtId="0" fontId="1" fillId="2" borderId="96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164" fontId="0" fillId="2" borderId="14" xfId="0" applyNumberFormat="1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 vertical="center"/>
    </xf>
    <xf numFmtId="164" fontId="0" fillId="2" borderId="62" xfId="0" applyNumberFormat="1" applyFill="1" applyBorder="1" applyAlignment="1">
      <alignment horizontal="center" vertical="center"/>
    </xf>
    <xf numFmtId="164" fontId="1" fillId="2" borderId="97" xfId="0" applyNumberFormat="1" applyFont="1" applyFill="1" applyBorder="1" applyAlignment="1">
      <alignment horizontal="center" vertical="center"/>
    </xf>
    <xf numFmtId="164" fontId="1" fillId="2" borderId="41" xfId="0" applyNumberFormat="1" applyFont="1" applyFill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</cellXfs>
  <cellStyles count="2">
    <cellStyle name="Normal" xfId="0" builtinId="0"/>
    <cellStyle name="S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styles" Target="styles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365760</xdr:colOff>
      <xdr:row>0</xdr:row>
      <xdr:rowOff>121920</xdr:rowOff>
    </xdr:from>
    <xdr:to>
      <xdr:col>6</xdr:col>
      <xdr:colOff>662940</xdr:colOff>
      <xdr:row>5</xdr:row>
      <xdr:rowOff>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2971800" y="121920"/>
          <a:ext cx="2720340" cy="79248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0</xdr:row>
      <xdr:rowOff>17145</xdr:rowOff>
    </xdr:from>
    <xdr:to>
      <xdr:col>6</xdr:col>
      <xdr:colOff>600076</xdr:colOff>
      <xdr:row>3</xdr:row>
      <xdr:rowOff>104775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2971800" y="207645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0</xdr:row>
      <xdr:rowOff>17145</xdr:rowOff>
    </xdr:from>
    <xdr:to>
      <xdr:col>6</xdr:col>
      <xdr:colOff>600076</xdr:colOff>
      <xdr:row>3</xdr:row>
      <xdr:rowOff>104775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34665" y="17145"/>
          <a:ext cx="2594611" cy="63627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0</xdr:row>
      <xdr:rowOff>17145</xdr:rowOff>
    </xdr:from>
    <xdr:to>
      <xdr:col>6</xdr:col>
      <xdr:colOff>600076</xdr:colOff>
      <xdr:row>3</xdr:row>
      <xdr:rowOff>104775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34665" y="17145"/>
          <a:ext cx="2594611" cy="63627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0</xdr:row>
      <xdr:rowOff>17145</xdr:rowOff>
    </xdr:from>
    <xdr:to>
      <xdr:col>6</xdr:col>
      <xdr:colOff>600076</xdr:colOff>
      <xdr:row>3</xdr:row>
      <xdr:rowOff>104775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34665" y="17145"/>
          <a:ext cx="2594611" cy="63627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0</xdr:row>
      <xdr:rowOff>17145</xdr:rowOff>
    </xdr:from>
    <xdr:to>
      <xdr:col>6</xdr:col>
      <xdr:colOff>600076</xdr:colOff>
      <xdr:row>3</xdr:row>
      <xdr:rowOff>104775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34665" y="17145"/>
          <a:ext cx="2594611" cy="63627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80385" y="0"/>
          <a:ext cx="2594611" cy="63627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0</xdr:row>
      <xdr:rowOff>17145</xdr:rowOff>
    </xdr:from>
    <xdr:to>
      <xdr:col>6</xdr:col>
      <xdr:colOff>600076</xdr:colOff>
      <xdr:row>3</xdr:row>
      <xdr:rowOff>104775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34665" y="17145"/>
          <a:ext cx="2594611" cy="63627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17520" y="0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0</xdr:row>
      <xdr:rowOff>17145</xdr:rowOff>
    </xdr:from>
    <xdr:to>
      <xdr:col>6</xdr:col>
      <xdr:colOff>600076</xdr:colOff>
      <xdr:row>3</xdr:row>
      <xdr:rowOff>104775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2971800" y="17145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80385" y="0"/>
          <a:ext cx="2594611" cy="63627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0</xdr:row>
      <xdr:rowOff>17145</xdr:rowOff>
    </xdr:from>
    <xdr:to>
      <xdr:col>6</xdr:col>
      <xdr:colOff>600076</xdr:colOff>
      <xdr:row>3</xdr:row>
      <xdr:rowOff>104775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34665" y="17145"/>
          <a:ext cx="2594611" cy="63627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17520" y="0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0</xdr:row>
      <xdr:rowOff>17145</xdr:rowOff>
    </xdr:from>
    <xdr:to>
      <xdr:col>6</xdr:col>
      <xdr:colOff>600076</xdr:colOff>
      <xdr:row>3</xdr:row>
      <xdr:rowOff>104775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2971800" y="17145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80385" y="0"/>
          <a:ext cx="2594611" cy="63627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0</xdr:row>
      <xdr:rowOff>17145</xdr:rowOff>
    </xdr:from>
    <xdr:to>
      <xdr:col>6</xdr:col>
      <xdr:colOff>600076</xdr:colOff>
      <xdr:row>3</xdr:row>
      <xdr:rowOff>104775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34665" y="17145"/>
          <a:ext cx="2594611" cy="63627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17520" y="0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0</xdr:row>
      <xdr:rowOff>17145</xdr:rowOff>
    </xdr:from>
    <xdr:to>
      <xdr:col>6</xdr:col>
      <xdr:colOff>600076</xdr:colOff>
      <xdr:row>3</xdr:row>
      <xdr:rowOff>104775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2971800" y="17145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17520" y="0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0</xdr:row>
      <xdr:rowOff>17145</xdr:rowOff>
    </xdr:from>
    <xdr:to>
      <xdr:col>6</xdr:col>
      <xdr:colOff>600076</xdr:colOff>
      <xdr:row>3</xdr:row>
      <xdr:rowOff>104775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2971800" y="17145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80385" y="0"/>
          <a:ext cx="2594611" cy="63627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0</xdr:row>
      <xdr:rowOff>17145</xdr:rowOff>
    </xdr:from>
    <xdr:to>
      <xdr:col>6</xdr:col>
      <xdr:colOff>600076</xdr:colOff>
      <xdr:row>3</xdr:row>
      <xdr:rowOff>104775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34665" y="17145"/>
          <a:ext cx="2594611" cy="63627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17520" y="0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0</xdr:row>
      <xdr:rowOff>17145</xdr:rowOff>
    </xdr:from>
    <xdr:to>
      <xdr:col>6</xdr:col>
      <xdr:colOff>600076</xdr:colOff>
      <xdr:row>3</xdr:row>
      <xdr:rowOff>104775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2971800" y="17145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17520" y="0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0</xdr:row>
      <xdr:rowOff>17145</xdr:rowOff>
    </xdr:from>
    <xdr:to>
      <xdr:col>6</xdr:col>
      <xdr:colOff>600076</xdr:colOff>
      <xdr:row>3</xdr:row>
      <xdr:rowOff>104775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2971800" y="17145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17520" y="0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0</xdr:row>
      <xdr:rowOff>17145</xdr:rowOff>
    </xdr:from>
    <xdr:to>
      <xdr:col>6</xdr:col>
      <xdr:colOff>600076</xdr:colOff>
      <xdr:row>3</xdr:row>
      <xdr:rowOff>104775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2971800" y="17145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17520" y="0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36195</xdr:rowOff>
    </xdr:from>
    <xdr:to>
      <xdr:col>6</xdr:col>
      <xdr:colOff>561976</xdr:colOff>
      <xdr:row>3</xdr:row>
      <xdr:rowOff>123825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2933700" y="36195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17520" y="0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36195</xdr:rowOff>
    </xdr:from>
    <xdr:to>
      <xdr:col>6</xdr:col>
      <xdr:colOff>561976</xdr:colOff>
      <xdr:row>3</xdr:row>
      <xdr:rowOff>123825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2933700" y="36195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17520" y="0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36195</xdr:rowOff>
    </xdr:from>
    <xdr:to>
      <xdr:col>6</xdr:col>
      <xdr:colOff>561976</xdr:colOff>
      <xdr:row>3</xdr:row>
      <xdr:rowOff>123825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2933700" y="36195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17520" y="0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36195</xdr:rowOff>
    </xdr:from>
    <xdr:to>
      <xdr:col>6</xdr:col>
      <xdr:colOff>561976</xdr:colOff>
      <xdr:row>3</xdr:row>
      <xdr:rowOff>123825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2933700" y="36195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17520" y="0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36195</xdr:rowOff>
    </xdr:from>
    <xdr:to>
      <xdr:col>6</xdr:col>
      <xdr:colOff>561976</xdr:colOff>
      <xdr:row>3</xdr:row>
      <xdr:rowOff>123825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2933700" y="36195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17520" y="0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36195</xdr:rowOff>
    </xdr:from>
    <xdr:to>
      <xdr:col>6</xdr:col>
      <xdr:colOff>561976</xdr:colOff>
      <xdr:row>3</xdr:row>
      <xdr:rowOff>123825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2933700" y="36195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474345</xdr:colOff>
      <xdr:row>0</xdr:row>
      <xdr:rowOff>0</xdr:rowOff>
    </xdr:from>
    <xdr:to>
      <xdr:col>6</xdr:col>
      <xdr:colOff>645796</xdr:colOff>
      <xdr:row>3</xdr:row>
      <xdr:rowOff>87630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3017520" y="0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36195</xdr:rowOff>
    </xdr:from>
    <xdr:to>
      <xdr:col>6</xdr:col>
      <xdr:colOff>561976</xdr:colOff>
      <xdr:row>3</xdr:row>
      <xdr:rowOff>123825</xdr:rowOff>
    </xdr:to>
    <xdr:pic>
      <xdr:nvPicPr>
        <xdr:cNvPr id="2" name="Resim 1" descr="logo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1943"/>
        <a:stretch/>
      </xdr:blipFill>
      <xdr:spPr bwMode="auto">
        <a:xfrm>
          <a:off x="2933700" y="36195"/>
          <a:ext cx="2524126" cy="6591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5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6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8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2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6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7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9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0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52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3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5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5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56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5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58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5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60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6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62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6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64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65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6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67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68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69.bin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70.bin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71.bin"/></Relationships>
</file>

<file path=xl/worksheets/_rels/sheet1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72.bin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73.bin"/></Relationships>
</file>

<file path=xl/worksheets/_rels/sheet1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74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7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J28"/>
  <sheetViews>
    <sheetView topLeftCell="E1" workbookViewId="0">
      <selection activeCell="B6" sqref="B6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0.140625" bestFit="1" customWidth="1"/>
    <col min="10" max="10" width="12.140625" customWidth="1"/>
    <col min="11" max="11" width="45.7109375" bestFit="1" customWidth="1"/>
  </cols>
  <sheetData>
    <row r="1" spans="1:10" ht="15.75" thickBot="1" x14ac:dyDescent="0.3"/>
    <row r="2" spans="1:10" ht="21.75" customHeight="1" thickTop="1" x14ac:dyDescent="0.35">
      <c r="C2" s="351" t="s">
        <v>33</v>
      </c>
      <c r="D2" s="352"/>
      <c r="E2" s="352"/>
      <c r="F2" s="352"/>
      <c r="G2" s="352"/>
      <c r="H2" s="353"/>
    </row>
    <row r="3" spans="1:10" x14ac:dyDescent="0.25">
      <c r="C3" s="354"/>
      <c r="D3" s="355"/>
      <c r="E3" s="356" t="s">
        <v>0</v>
      </c>
      <c r="F3" s="356" t="s">
        <v>1</v>
      </c>
      <c r="G3" s="356"/>
      <c r="H3" s="357"/>
    </row>
    <row r="4" spans="1:10" x14ac:dyDescent="0.25">
      <c r="C4" s="354"/>
      <c r="D4" s="355"/>
      <c r="E4" s="356"/>
      <c r="F4" s="6" t="s">
        <v>3</v>
      </c>
      <c r="G4" s="6" t="s">
        <v>2</v>
      </c>
      <c r="H4" s="8" t="s">
        <v>4</v>
      </c>
    </row>
    <row r="5" spans="1:10" ht="30.75" customHeight="1" x14ac:dyDescent="0.25">
      <c r="C5" s="358" t="s">
        <v>34</v>
      </c>
      <c r="D5" s="359"/>
      <c r="E5" s="10">
        <v>52086.57</v>
      </c>
      <c r="F5" s="360">
        <v>52603.34</v>
      </c>
      <c r="G5" s="360"/>
      <c r="H5" s="11">
        <v>13425.07</v>
      </c>
    </row>
    <row r="6" spans="1:10" x14ac:dyDescent="0.25">
      <c r="C6" s="361" t="s">
        <v>3</v>
      </c>
      <c r="D6" s="362"/>
      <c r="E6" s="10">
        <v>11759</v>
      </c>
      <c r="F6" s="10">
        <v>8596.44</v>
      </c>
      <c r="G6" s="10">
        <v>7995.01</v>
      </c>
      <c r="H6" s="11">
        <v>0</v>
      </c>
    </row>
    <row r="7" spans="1:10" x14ac:dyDescent="0.25">
      <c r="C7" s="361" t="s">
        <v>6</v>
      </c>
      <c r="D7" s="362"/>
      <c r="E7" s="10">
        <v>0</v>
      </c>
      <c r="F7" s="10">
        <v>21916.799999999999</v>
      </c>
      <c r="G7" s="10">
        <v>0</v>
      </c>
      <c r="H7" s="11">
        <v>4410</v>
      </c>
    </row>
    <row r="8" spans="1:10" ht="36.75" customHeight="1" thickBot="1" x14ac:dyDescent="0.3">
      <c r="C8" s="363" t="s">
        <v>29</v>
      </c>
      <c r="D8" s="364"/>
      <c r="E8" s="12">
        <f>E5+E6-E7</f>
        <v>63845.57</v>
      </c>
      <c r="F8" s="365">
        <f>F5+F6+G6-F7-G7</f>
        <v>47277.989999999991</v>
      </c>
      <c r="G8" s="365"/>
      <c r="H8" s="13">
        <f>H5+H6-H7</f>
        <v>9015.07</v>
      </c>
    </row>
    <row r="9" spans="1:10" ht="15.75" thickTop="1" x14ac:dyDescent="0.25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0" x14ac:dyDescent="0.25">
      <c r="A10" s="350" t="s">
        <v>7</v>
      </c>
      <c r="B10" s="350"/>
      <c r="C10" s="350"/>
      <c r="D10" s="350"/>
      <c r="E10" s="350"/>
      <c r="F10" s="350"/>
      <c r="G10" s="350"/>
      <c r="H10" s="350"/>
      <c r="I10" s="350"/>
      <c r="J10" s="350"/>
    </row>
    <row r="11" spans="1:10" x14ac:dyDescent="0.25">
      <c r="A11" s="346" t="s">
        <v>0</v>
      </c>
      <c r="B11" s="347"/>
      <c r="C11" s="347"/>
      <c r="D11" s="347"/>
      <c r="E11" s="348"/>
      <c r="F11" s="346" t="s">
        <v>1</v>
      </c>
      <c r="G11" s="347"/>
      <c r="H11" s="347"/>
      <c r="I11" s="347"/>
      <c r="J11" s="348"/>
    </row>
    <row r="12" spans="1:10" x14ac:dyDescent="0.25">
      <c r="A12" s="7" t="s">
        <v>30</v>
      </c>
      <c r="B12" s="7" t="s">
        <v>31</v>
      </c>
      <c r="C12" s="349" t="s">
        <v>32</v>
      </c>
      <c r="D12" s="349"/>
      <c r="E12" s="349"/>
      <c r="F12" s="7" t="s">
        <v>30</v>
      </c>
      <c r="G12" s="7" t="s">
        <v>31</v>
      </c>
      <c r="H12" s="349" t="s">
        <v>32</v>
      </c>
      <c r="I12" s="349"/>
      <c r="J12" s="349"/>
    </row>
    <row r="13" spans="1:10" x14ac:dyDescent="0.25">
      <c r="A13" s="4"/>
      <c r="B13" s="3"/>
      <c r="C13" s="345"/>
      <c r="D13" s="345"/>
      <c r="E13" s="345"/>
      <c r="F13" s="5">
        <v>40970</v>
      </c>
      <c r="G13" s="3">
        <v>31.5</v>
      </c>
      <c r="H13" s="345" t="s">
        <v>13</v>
      </c>
      <c r="I13" s="345"/>
      <c r="J13" s="345"/>
    </row>
    <row r="14" spans="1:10" x14ac:dyDescent="0.25">
      <c r="A14" s="5"/>
      <c r="B14" s="3"/>
      <c r="C14" s="345"/>
      <c r="D14" s="345"/>
      <c r="E14" s="345"/>
      <c r="F14" s="5">
        <v>40982</v>
      </c>
      <c r="G14" s="3">
        <v>300</v>
      </c>
      <c r="H14" s="345" t="s">
        <v>43</v>
      </c>
      <c r="I14" s="345"/>
      <c r="J14" s="345"/>
    </row>
    <row r="15" spans="1:10" x14ac:dyDescent="0.25">
      <c r="A15" s="5"/>
      <c r="B15" s="3"/>
      <c r="C15" s="345"/>
      <c r="D15" s="345"/>
      <c r="E15" s="345"/>
      <c r="F15" s="5">
        <v>40991</v>
      </c>
      <c r="G15" s="3">
        <v>60</v>
      </c>
      <c r="H15" s="345" t="s">
        <v>35</v>
      </c>
      <c r="I15" s="345"/>
      <c r="J15" s="345"/>
    </row>
    <row r="16" spans="1:10" x14ac:dyDescent="0.25">
      <c r="A16" s="5"/>
      <c r="B16" s="3"/>
      <c r="C16" s="345"/>
      <c r="D16" s="345"/>
      <c r="E16" s="345"/>
      <c r="F16" s="5">
        <v>40994</v>
      </c>
      <c r="G16" s="3">
        <v>350</v>
      </c>
      <c r="H16" s="345" t="s">
        <v>36</v>
      </c>
      <c r="I16" s="345"/>
      <c r="J16" s="345"/>
    </row>
    <row r="17" spans="1:10" x14ac:dyDescent="0.25">
      <c r="A17" s="5"/>
      <c r="B17" s="3"/>
      <c r="C17" s="345"/>
      <c r="D17" s="345"/>
      <c r="E17" s="345"/>
      <c r="F17" s="5">
        <v>40996</v>
      </c>
      <c r="G17" s="3">
        <v>773.8</v>
      </c>
      <c r="H17" s="345" t="s">
        <v>44</v>
      </c>
      <c r="I17" s="345"/>
      <c r="J17" s="345"/>
    </row>
    <row r="18" spans="1:10" x14ac:dyDescent="0.25">
      <c r="A18" s="2"/>
      <c r="B18" s="2"/>
      <c r="C18" s="344"/>
      <c r="D18" s="344"/>
      <c r="E18" s="344"/>
      <c r="F18" s="5">
        <v>40996</v>
      </c>
      <c r="G18" s="3">
        <v>32.24</v>
      </c>
      <c r="H18" s="345" t="s">
        <v>44</v>
      </c>
      <c r="I18" s="345"/>
      <c r="J18" s="345"/>
    </row>
    <row r="19" spans="1:10" x14ac:dyDescent="0.25">
      <c r="A19" s="2"/>
      <c r="B19" s="2"/>
      <c r="C19" s="344"/>
      <c r="D19" s="344"/>
      <c r="E19" s="344"/>
      <c r="F19" s="5">
        <v>40996</v>
      </c>
      <c r="G19" s="3">
        <v>48.53</v>
      </c>
      <c r="H19" s="345" t="s">
        <v>44</v>
      </c>
      <c r="I19" s="345"/>
      <c r="J19" s="345"/>
    </row>
    <row r="20" spans="1:10" x14ac:dyDescent="0.25">
      <c r="A20" s="2"/>
      <c r="B20" s="2"/>
      <c r="C20" s="344"/>
      <c r="D20" s="344"/>
      <c r="E20" s="344"/>
      <c r="F20" s="5">
        <v>40996</v>
      </c>
      <c r="G20" s="3">
        <v>112.5</v>
      </c>
      <c r="H20" s="345" t="s">
        <v>44</v>
      </c>
      <c r="I20" s="345"/>
      <c r="J20" s="345"/>
    </row>
    <row r="21" spans="1:10" x14ac:dyDescent="0.25">
      <c r="A21" s="2"/>
      <c r="B21" s="2"/>
      <c r="C21" s="344"/>
      <c r="D21" s="344"/>
      <c r="E21" s="344"/>
      <c r="F21" s="5">
        <v>40996</v>
      </c>
      <c r="G21" s="3">
        <v>1404</v>
      </c>
      <c r="H21" s="345" t="s">
        <v>38</v>
      </c>
      <c r="I21" s="345"/>
      <c r="J21" s="345"/>
    </row>
    <row r="22" spans="1:10" x14ac:dyDescent="0.25">
      <c r="A22" s="2"/>
      <c r="B22" s="2"/>
      <c r="C22" s="344"/>
      <c r="D22" s="344"/>
      <c r="E22" s="344"/>
      <c r="F22" s="5">
        <v>40997</v>
      </c>
      <c r="G22" s="3">
        <v>10276.48</v>
      </c>
      <c r="H22" s="345" t="s">
        <v>39</v>
      </c>
      <c r="I22" s="345"/>
      <c r="J22" s="345"/>
    </row>
    <row r="23" spans="1:10" x14ac:dyDescent="0.25">
      <c r="A23" s="2"/>
      <c r="B23" s="2"/>
      <c r="C23" s="344"/>
      <c r="D23" s="344"/>
      <c r="E23" s="344"/>
      <c r="F23" s="5">
        <v>40997</v>
      </c>
      <c r="G23" s="3">
        <v>7893.23</v>
      </c>
      <c r="H23" s="345" t="s">
        <v>40</v>
      </c>
      <c r="I23" s="345"/>
      <c r="J23" s="345"/>
    </row>
    <row r="24" spans="1:10" x14ac:dyDescent="0.25">
      <c r="A24" s="2"/>
      <c r="B24" s="2"/>
      <c r="C24" s="344"/>
      <c r="D24" s="344"/>
      <c r="E24" s="344"/>
      <c r="F24" s="5">
        <v>40997</v>
      </c>
      <c r="G24" s="3">
        <v>390.52</v>
      </c>
      <c r="H24" s="345" t="s">
        <v>41</v>
      </c>
      <c r="I24" s="345"/>
      <c r="J24" s="345"/>
    </row>
    <row r="25" spans="1:10" x14ac:dyDescent="0.25">
      <c r="A25" s="2"/>
      <c r="B25" s="2"/>
      <c r="C25" s="344"/>
      <c r="D25" s="344"/>
      <c r="E25" s="344"/>
      <c r="F25" s="5">
        <v>40997</v>
      </c>
      <c r="G25" s="3">
        <v>4000</v>
      </c>
      <c r="H25" s="345" t="s">
        <v>37</v>
      </c>
      <c r="I25" s="345"/>
      <c r="J25" s="345"/>
    </row>
    <row r="26" spans="1:10" x14ac:dyDescent="0.25">
      <c r="A26" s="2"/>
      <c r="B26" s="2"/>
      <c r="C26" s="344"/>
      <c r="D26" s="344"/>
      <c r="E26" s="344"/>
      <c r="F26" s="5">
        <v>40998</v>
      </c>
      <c r="G26" s="3">
        <v>354</v>
      </c>
      <c r="H26" s="345" t="s">
        <v>42</v>
      </c>
      <c r="I26" s="345"/>
      <c r="J26" s="345"/>
    </row>
    <row r="27" spans="1:10" x14ac:dyDescent="0.25">
      <c r="A27" s="2"/>
      <c r="B27" s="2"/>
      <c r="C27" s="344"/>
      <c r="D27" s="344"/>
      <c r="E27" s="344"/>
      <c r="F27" s="5">
        <v>40998</v>
      </c>
      <c r="G27" s="3">
        <v>300</v>
      </c>
      <c r="H27" s="345" t="s">
        <v>43</v>
      </c>
      <c r="I27" s="345"/>
      <c r="J27" s="345"/>
    </row>
    <row r="28" spans="1:10" x14ac:dyDescent="0.25">
      <c r="A28" s="2"/>
      <c r="B28" s="2"/>
      <c r="C28" s="344"/>
      <c r="D28" s="344"/>
      <c r="E28" s="344"/>
      <c r="F28" s="5"/>
      <c r="G28" s="3"/>
      <c r="H28" s="345"/>
      <c r="I28" s="345"/>
      <c r="J28" s="345"/>
    </row>
  </sheetData>
  <mergeCells count="48">
    <mergeCell ref="A10:J10"/>
    <mergeCell ref="C2:H2"/>
    <mergeCell ref="C3:D4"/>
    <mergeCell ref="E3:E4"/>
    <mergeCell ref="F3:H3"/>
    <mergeCell ref="C5:D5"/>
    <mergeCell ref="F5:G5"/>
    <mergeCell ref="C6:D6"/>
    <mergeCell ref="C7:D7"/>
    <mergeCell ref="C8:D8"/>
    <mergeCell ref="F8:G8"/>
    <mergeCell ref="A9:J9"/>
    <mergeCell ref="A11:E11"/>
    <mergeCell ref="F11:J11"/>
    <mergeCell ref="C12:E12"/>
    <mergeCell ref="H12:J12"/>
    <mergeCell ref="C13:E13"/>
    <mergeCell ref="H13:J13"/>
    <mergeCell ref="C14:E14"/>
    <mergeCell ref="H14:J14"/>
    <mergeCell ref="C15:E15"/>
    <mergeCell ref="H15:J15"/>
    <mergeCell ref="C16:E16"/>
    <mergeCell ref="H16:J16"/>
    <mergeCell ref="C17:E17"/>
    <mergeCell ref="H17:J17"/>
    <mergeCell ref="C18:E18"/>
    <mergeCell ref="H18:J18"/>
    <mergeCell ref="C19:E19"/>
    <mergeCell ref="H19:J19"/>
    <mergeCell ref="C20:E20"/>
    <mergeCell ref="H20:J20"/>
    <mergeCell ref="C21:E21"/>
    <mergeCell ref="H21:J21"/>
    <mergeCell ref="C22:E22"/>
    <mergeCell ref="H22:J22"/>
    <mergeCell ref="C23:E23"/>
    <mergeCell ref="H23:J23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K28"/>
  <sheetViews>
    <sheetView workbookViewId="0">
      <selection activeCell="C23" sqref="C23:E23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0.140625" bestFit="1" customWidth="1"/>
    <col min="10" max="10" width="12.140625" customWidth="1"/>
    <col min="11" max="11" width="45.7109375" bestFit="1" customWidth="1"/>
  </cols>
  <sheetData>
    <row r="1" spans="1:11" ht="15.75" thickBot="1" x14ac:dyDescent="0.3"/>
    <row r="2" spans="1:11" ht="21.75" thickTop="1" x14ac:dyDescent="0.35">
      <c r="C2" s="351" t="s">
        <v>47</v>
      </c>
      <c r="D2" s="352"/>
      <c r="E2" s="352"/>
      <c r="F2" s="352"/>
      <c r="G2" s="352"/>
      <c r="H2" s="353"/>
    </row>
    <row r="3" spans="1:11" x14ac:dyDescent="0.25">
      <c r="C3" s="354"/>
      <c r="D3" s="355"/>
      <c r="E3" s="356" t="s">
        <v>0</v>
      </c>
      <c r="F3" s="356" t="s">
        <v>1</v>
      </c>
      <c r="G3" s="356"/>
      <c r="H3" s="357"/>
    </row>
    <row r="4" spans="1:11" x14ac:dyDescent="0.25">
      <c r="C4" s="354"/>
      <c r="D4" s="355"/>
      <c r="E4" s="356"/>
      <c r="F4" s="6" t="s">
        <v>3</v>
      </c>
      <c r="G4" s="6" t="s">
        <v>2</v>
      </c>
      <c r="H4" s="8" t="s">
        <v>4</v>
      </c>
    </row>
    <row r="5" spans="1:11" ht="30" customHeight="1" x14ac:dyDescent="0.25">
      <c r="C5" s="358" t="s">
        <v>45</v>
      </c>
      <c r="D5" s="359"/>
      <c r="E5" s="10">
        <v>63845.57</v>
      </c>
      <c r="F5" s="360">
        <v>47277.99</v>
      </c>
      <c r="G5" s="360"/>
      <c r="H5" s="11">
        <v>9015.07</v>
      </c>
    </row>
    <row r="6" spans="1:11" x14ac:dyDescent="0.25">
      <c r="C6" s="361" t="s">
        <v>3</v>
      </c>
      <c r="D6" s="362"/>
      <c r="E6" s="10">
        <v>11158</v>
      </c>
      <c r="F6" s="10">
        <v>5340</v>
      </c>
      <c r="G6" s="10">
        <v>7349</v>
      </c>
      <c r="H6" s="11">
        <v>0</v>
      </c>
    </row>
    <row r="7" spans="1:11" x14ac:dyDescent="0.25">
      <c r="C7" s="361" t="s">
        <v>6</v>
      </c>
      <c r="D7" s="362"/>
      <c r="E7" s="10">
        <v>5045.21</v>
      </c>
      <c r="F7" s="10">
        <v>21607.59</v>
      </c>
      <c r="G7" s="10">
        <v>0</v>
      </c>
      <c r="H7" s="11">
        <v>6700</v>
      </c>
    </row>
    <row r="8" spans="1:11" ht="30" customHeight="1" thickBot="1" x14ac:dyDescent="0.3">
      <c r="C8" s="363" t="s">
        <v>56</v>
      </c>
      <c r="D8" s="364"/>
      <c r="E8" s="12">
        <f>E5+E6-E7</f>
        <v>69958.36</v>
      </c>
      <c r="F8" s="365">
        <f>F5+F6+G6-F7-G7</f>
        <v>38359.399999999994</v>
      </c>
      <c r="G8" s="365"/>
      <c r="H8" s="13">
        <f>H5+H6-H7</f>
        <v>2315.0699999999997</v>
      </c>
    </row>
    <row r="9" spans="1:11" ht="15.75" thickTop="1" x14ac:dyDescent="0.25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1" x14ac:dyDescent="0.25">
      <c r="A10" s="350" t="s">
        <v>7</v>
      </c>
      <c r="B10" s="350"/>
      <c r="C10" s="350"/>
      <c r="D10" s="350"/>
      <c r="E10" s="350"/>
      <c r="F10" s="350"/>
      <c r="G10" s="350"/>
      <c r="H10" s="350"/>
      <c r="I10" s="350"/>
      <c r="J10" s="350"/>
    </row>
    <row r="11" spans="1:11" x14ac:dyDescent="0.25">
      <c r="A11" s="346" t="s">
        <v>0</v>
      </c>
      <c r="B11" s="347"/>
      <c r="C11" s="347"/>
      <c r="D11" s="347"/>
      <c r="E11" s="348"/>
      <c r="F11" s="346" t="s">
        <v>1</v>
      </c>
      <c r="G11" s="347"/>
      <c r="H11" s="347"/>
      <c r="I11" s="347"/>
      <c r="J11" s="348"/>
      <c r="K11" s="14"/>
    </row>
    <row r="12" spans="1:11" x14ac:dyDescent="0.25">
      <c r="A12" s="7" t="s">
        <v>30</v>
      </c>
      <c r="B12" s="7" t="s">
        <v>31</v>
      </c>
      <c r="C12" s="349" t="s">
        <v>32</v>
      </c>
      <c r="D12" s="349"/>
      <c r="E12" s="349"/>
      <c r="F12" s="7" t="s">
        <v>30</v>
      </c>
      <c r="G12" s="7" t="s">
        <v>31</v>
      </c>
      <c r="H12" s="349" t="s">
        <v>32</v>
      </c>
      <c r="I12" s="349"/>
      <c r="J12" s="349"/>
    </row>
    <row r="13" spans="1:11" x14ac:dyDescent="0.25">
      <c r="A13" s="4">
        <v>41019</v>
      </c>
      <c r="B13" s="3">
        <v>5045.21</v>
      </c>
      <c r="C13" s="345" t="s">
        <v>46</v>
      </c>
      <c r="D13" s="345"/>
      <c r="E13" s="345"/>
      <c r="F13" s="5">
        <v>41001</v>
      </c>
      <c r="G13" s="3">
        <v>31.5</v>
      </c>
      <c r="H13" s="345" t="s">
        <v>13</v>
      </c>
      <c r="I13" s="345"/>
      <c r="J13" s="345"/>
      <c r="K13" s="14"/>
    </row>
    <row r="14" spans="1:11" x14ac:dyDescent="0.25">
      <c r="A14" s="5"/>
      <c r="B14" s="3"/>
      <c r="C14" s="345"/>
      <c r="D14" s="345"/>
      <c r="E14" s="345"/>
      <c r="F14" s="5">
        <v>41009</v>
      </c>
      <c r="G14" s="3">
        <v>300</v>
      </c>
      <c r="H14" s="345" t="s">
        <v>43</v>
      </c>
      <c r="I14" s="345"/>
      <c r="J14" s="345"/>
    </row>
    <row r="15" spans="1:11" x14ac:dyDescent="0.25">
      <c r="A15" s="5"/>
      <c r="B15" s="3"/>
      <c r="C15" s="345"/>
      <c r="D15" s="345"/>
      <c r="E15" s="345"/>
      <c r="F15" s="5">
        <v>41012</v>
      </c>
      <c r="G15" s="3">
        <v>300</v>
      </c>
      <c r="H15" s="345" t="s">
        <v>43</v>
      </c>
      <c r="I15" s="345"/>
      <c r="J15" s="345"/>
    </row>
    <row r="16" spans="1:11" x14ac:dyDescent="0.25">
      <c r="A16" s="5"/>
      <c r="B16" s="3"/>
      <c r="C16" s="345"/>
      <c r="D16" s="345"/>
      <c r="E16" s="345"/>
      <c r="F16" s="5">
        <v>41017</v>
      </c>
      <c r="G16" s="3">
        <v>6700</v>
      </c>
      <c r="H16" s="345" t="s">
        <v>52</v>
      </c>
      <c r="I16" s="345"/>
      <c r="J16" s="345"/>
    </row>
    <row r="17" spans="1:10" x14ac:dyDescent="0.25">
      <c r="A17" s="5"/>
      <c r="B17" s="3"/>
      <c r="C17" s="345"/>
      <c r="D17" s="345"/>
      <c r="E17" s="345"/>
      <c r="F17" s="5">
        <v>41018</v>
      </c>
      <c r="G17" s="3">
        <v>37.75</v>
      </c>
      <c r="H17" s="345" t="s">
        <v>48</v>
      </c>
      <c r="I17" s="345"/>
      <c r="J17" s="345"/>
    </row>
    <row r="18" spans="1:10" x14ac:dyDescent="0.25">
      <c r="A18" s="2"/>
      <c r="B18" s="2"/>
      <c r="C18" s="344"/>
      <c r="D18" s="344"/>
      <c r="E18" s="344"/>
      <c r="F18" s="5">
        <v>41018</v>
      </c>
      <c r="G18" s="3">
        <v>38</v>
      </c>
      <c r="H18" s="345" t="s">
        <v>49</v>
      </c>
      <c r="I18" s="345"/>
      <c r="J18" s="345"/>
    </row>
    <row r="19" spans="1:10" x14ac:dyDescent="0.25">
      <c r="A19" s="2"/>
      <c r="B19" s="2"/>
      <c r="C19" s="344"/>
      <c r="D19" s="344"/>
      <c r="E19" s="344"/>
      <c r="F19" s="5">
        <v>41019</v>
      </c>
      <c r="G19" s="3">
        <v>236</v>
      </c>
      <c r="H19" s="345" t="s">
        <v>50</v>
      </c>
      <c r="I19" s="345"/>
      <c r="J19" s="345"/>
    </row>
    <row r="20" spans="1:10" x14ac:dyDescent="0.25">
      <c r="A20" s="2"/>
      <c r="B20" s="2"/>
      <c r="C20" s="344"/>
      <c r="D20" s="344"/>
      <c r="E20" s="344"/>
      <c r="F20" s="5">
        <v>41023</v>
      </c>
      <c r="G20" s="3">
        <v>300</v>
      </c>
      <c r="H20" s="345" t="s">
        <v>43</v>
      </c>
      <c r="I20" s="345"/>
      <c r="J20" s="345"/>
    </row>
    <row r="21" spans="1:10" x14ac:dyDescent="0.25">
      <c r="A21" s="2"/>
      <c r="B21" s="2"/>
      <c r="C21" s="344"/>
      <c r="D21" s="344"/>
      <c r="E21" s="344"/>
      <c r="F21" s="5">
        <v>41025</v>
      </c>
      <c r="G21" s="3">
        <v>1404</v>
      </c>
      <c r="H21" s="345" t="s">
        <v>51</v>
      </c>
      <c r="I21" s="345"/>
      <c r="J21" s="345"/>
    </row>
    <row r="22" spans="1:10" x14ac:dyDescent="0.25">
      <c r="A22" s="2"/>
      <c r="B22" s="2"/>
      <c r="C22" s="344"/>
      <c r="D22" s="344"/>
      <c r="E22" s="344"/>
      <c r="F22" s="5">
        <v>41029</v>
      </c>
      <c r="G22" s="3">
        <v>300</v>
      </c>
      <c r="H22" s="345" t="s">
        <v>43</v>
      </c>
      <c r="I22" s="345"/>
      <c r="J22" s="345"/>
    </row>
    <row r="23" spans="1:10" x14ac:dyDescent="0.25">
      <c r="A23" s="2"/>
      <c r="B23" s="2"/>
      <c r="C23" s="344"/>
      <c r="D23" s="344"/>
      <c r="E23" s="344"/>
      <c r="F23" s="5">
        <v>41029</v>
      </c>
      <c r="G23" s="3">
        <v>300</v>
      </c>
      <c r="H23" s="345" t="s">
        <v>43</v>
      </c>
      <c r="I23" s="345"/>
      <c r="J23" s="345"/>
    </row>
    <row r="24" spans="1:10" x14ac:dyDescent="0.25">
      <c r="A24" s="2"/>
      <c r="B24" s="2"/>
      <c r="C24" s="344"/>
      <c r="D24" s="344"/>
      <c r="E24" s="344"/>
      <c r="F24" s="5">
        <v>41029</v>
      </c>
      <c r="G24" s="3">
        <v>7872.05</v>
      </c>
      <c r="H24" s="345" t="s">
        <v>40</v>
      </c>
      <c r="I24" s="345"/>
      <c r="J24" s="345"/>
    </row>
    <row r="25" spans="1:10" x14ac:dyDescent="0.25">
      <c r="A25" s="2"/>
      <c r="B25" s="2"/>
      <c r="C25" s="344"/>
      <c r="D25" s="344"/>
      <c r="E25" s="344"/>
      <c r="F25" s="5">
        <v>41029</v>
      </c>
      <c r="G25" s="3">
        <v>10488.29</v>
      </c>
      <c r="H25" s="345" t="s">
        <v>39</v>
      </c>
      <c r="I25" s="345"/>
      <c r="J25" s="345"/>
    </row>
    <row r="26" spans="1:10" x14ac:dyDescent="0.25">
      <c r="A26" s="2"/>
      <c r="B26" s="2"/>
      <c r="C26" s="344"/>
      <c r="D26" s="344"/>
      <c r="E26" s="344"/>
      <c r="F26" s="5"/>
      <c r="G26" s="3"/>
      <c r="H26" s="345"/>
      <c r="I26" s="345"/>
      <c r="J26" s="345"/>
    </row>
    <row r="27" spans="1:10" x14ac:dyDescent="0.25">
      <c r="A27" s="2"/>
      <c r="B27" s="2"/>
      <c r="C27" s="344"/>
      <c r="D27" s="344"/>
      <c r="E27" s="344"/>
      <c r="F27" s="5"/>
      <c r="G27" s="3"/>
      <c r="H27" s="345"/>
      <c r="I27" s="345"/>
      <c r="J27" s="345"/>
    </row>
    <row r="28" spans="1:10" x14ac:dyDescent="0.25">
      <c r="A28" s="2"/>
      <c r="B28" s="2"/>
      <c r="C28" s="344"/>
      <c r="D28" s="344"/>
      <c r="E28" s="344"/>
      <c r="F28" s="5"/>
      <c r="G28" s="3"/>
      <c r="H28" s="345"/>
      <c r="I28" s="345"/>
      <c r="J28" s="345"/>
    </row>
  </sheetData>
  <mergeCells count="48">
    <mergeCell ref="A10:J10"/>
    <mergeCell ref="C2:H2"/>
    <mergeCell ref="C3:D4"/>
    <mergeCell ref="E3:E4"/>
    <mergeCell ref="F3:H3"/>
    <mergeCell ref="C5:D5"/>
    <mergeCell ref="F5:G5"/>
    <mergeCell ref="C6:D6"/>
    <mergeCell ref="C7:D7"/>
    <mergeCell ref="C8:D8"/>
    <mergeCell ref="F8:G8"/>
    <mergeCell ref="A9:J9"/>
    <mergeCell ref="A11:E11"/>
    <mergeCell ref="F11:J11"/>
    <mergeCell ref="C12:E12"/>
    <mergeCell ref="H12:J12"/>
    <mergeCell ref="C13:E13"/>
    <mergeCell ref="H13:J13"/>
    <mergeCell ref="C17:E17"/>
    <mergeCell ref="C18:E18"/>
    <mergeCell ref="C19:E19"/>
    <mergeCell ref="C14:E14"/>
    <mergeCell ref="H14:J14"/>
    <mergeCell ref="C15:E15"/>
    <mergeCell ref="H15:J15"/>
    <mergeCell ref="C16:E16"/>
    <mergeCell ref="H17:J17"/>
    <mergeCell ref="H16:J16"/>
    <mergeCell ref="C23:E23"/>
    <mergeCell ref="C24:E24"/>
    <mergeCell ref="C25:E25"/>
    <mergeCell ref="C20:E20"/>
    <mergeCell ref="C21:E21"/>
    <mergeCell ref="C22:E22"/>
    <mergeCell ref="C26:E26"/>
    <mergeCell ref="H26:J26"/>
    <mergeCell ref="C27:E27"/>
    <mergeCell ref="H27:J27"/>
    <mergeCell ref="C28:E28"/>
    <mergeCell ref="H28:J28"/>
    <mergeCell ref="H22:J22"/>
    <mergeCell ref="H23:J23"/>
    <mergeCell ref="H24:J24"/>
    <mergeCell ref="H25:J25"/>
    <mergeCell ref="H18:J18"/>
    <mergeCell ref="H19:J19"/>
    <mergeCell ref="H21:J21"/>
    <mergeCell ref="H20:J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/>
  <dimension ref="A1:K33"/>
  <sheetViews>
    <sheetView workbookViewId="0">
      <selection activeCell="K7" sqref="K7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0.140625" bestFit="1" customWidth="1"/>
    <col min="10" max="10" width="12.140625" customWidth="1"/>
    <col min="11" max="11" width="45.7109375" bestFit="1" customWidth="1"/>
  </cols>
  <sheetData>
    <row r="1" spans="1:11" ht="15.75" thickBot="1" x14ac:dyDescent="0.3"/>
    <row r="2" spans="1:11" ht="21.75" thickTop="1" x14ac:dyDescent="0.35">
      <c r="C2" s="351" t="s">
        <v>53</v>
      </c>
      <c r="D2" s="352"/>
      <c r="E2" s="352"/>
      <c r="F2" s="352"/>
      <c r="G2" s="352"/>
      <c r="H2" s="353"/>
    </row>
    <row r="3" spans="1:11" x14ac:dyDescent="0.25">
      <c r="C3" s="354"/>
      <c r="D3" s="355"/>
      <c r="E3" s="356" t="s">
        <v>0</v>
      </c>
      <c r="F3" s="356" t="s">
        <v>1</v>
      </c>
      <c r="G3" s="356"/>
      <c r="H3" s="357"/>
    </row>
    <row r="4" spans="1:11" x14ac:dyDescent="0.25">
      <c r="C4" s="354"/>
      <c r="D4" s="355"/>
      <c r="E4" s="356"/>
      <c r="F4" s="6" t="s">
        <v>3</v>
      </c>
      <c r="G4" s="6" t="s">
        <v>2</v>
      </c>
      <c r="H4" s="8" t="s">
        <v>4</v>
      </c>
    </row>
    <row r="5" spans="1:11" ht="30" customHeight="1" x14ac:dyDescent="0.25">
      <c r="C5" s="358" t="s">
        <v>54</v>
      </c>
      <c r="D5" s="359"/>
      <c r="E5" s="10">
        <v>69958.36</v>
      </c>
      <c r="F5" s="360">
        <v>38359.4</v>
      </c>
      <c r="G5" s="360"/>
      <c r="H5" s="11">
        <v>2315.0700000000002</v>
      </c>
    </row>
    <row r="6" spans="1:11" x14ac:dyDescent="0.25">
      <c r="C6" s="361" t="s">
        <v>3</v>
      </c>
      <c r="D6" s="362"/>
      <c r="E6" s="10">
        <v>12928</v>
      </c>
      <c r="F6" s="10">
        <v>66820</v>
      </c>
      <c r="G6" s="10">
        <v>10999</v>
      </c>
      <c r="H6" s="11">
        <v>0</v>
      </c>
      <c r="I6" t="s">
        <v>147</v>
      </c>
    </row>
    <row r="7" spans="1:11" x14ac:dyDescent="0.25">
      <c r="C7" s="361" t="s">
        <v>6</v>
      </c>
      <c r="D7" s="362"/>
      <c r="E7" s="10">
        <v>60000</v>
      </c>
      <c r="F7" s="10">
        <v>74947.59</v>
      </c>
      <c r="G7" s="10">
        <v>0</v>
      </c>
      <c r="H7" s="11">
        <v>0</v>
      </c>
      <c r="I7" t="s">
        <v>148</v>
      </c>
    </row>
    <row r="8" spans="1:11" ht="30" customHeight="1" thickBot="1" x14ac:dyDescent="0.3">
      <c r="C8" s="363" t="s">
        <v>55</v>
      </c>
      <c r="D8" s="364"/>
      <c r="E8" s="12">
        <f>E5+E6-E7</f>
        <v>22886.36</v>
      </c>
      <c r="F8" s="365">
        <f>F5+F6+G6-F7-G7</f>
        <v>41230.81</v>
      </c>
      <c r="G8" s="365"/>
      <c r="H8" s="13">
        <f>H5+H6-H7</f>
        <v>2315.0700000000002</v>
      </c>
    </row>
    <row r="9" spans="1:11" ht="15.75" thickTop="1" x14ac:dyDescent="0.25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1" x14ac:dyDescent="0.25">
      <c r="A10" s="350" t="s">
        <v>7</v>
      </c>
      <c r="B10" s="350"/>
      <c r="C10" s="350"/>
      <c r="D10" s="350"/>
      <c r="E10" s="350"/>
      <c r="F10" s="350"/>
      <c r="G10" s="350"/>
      <c r="H10" s="350"/>
      <c r="I10" s="350"/>
      <c r="J10" s="350"/>
    </row>
    <row r="11" spans="1:11" x14ac:dyDescent="0.25">
      <c r="A11" s="346" t="s">
        <v>0</v>
      </c>
      <c r="B11" s="347"/>
      <c r="C11" s="347"/>
      <c r="D11" s="347"/>
      <c r="E11" s="348"/>
      <c r="F11" s="346" t="s">
        <v>1</v>
      </c>
      <c r="G11" s="347"/>
      <c r="H11" s="347"/>
      <c r="I11" s="347"/>
      <c r="J11" s="348"/>
      <c r="K11" s="14"/>
    </row>
    <row r="12" spans="1:11" x14ac:dyDescent="0.25">
      <c r="A12" s="7" t="s">
        <v>30</v>
      </c>
      <c r="B12" s="7" t="s">
        <v>31</v>
      </c>
      <c r="C12" s="349" t="s">
        <v>32</v>
      </c>
      <c r="D12" s="349"/>
      <c r="E12" s="349"/>
      <c r="F12" s="7" t="s">
        <v>30</v>
      </c>
      <c r="G12" s="7" t="s">
        <v>31</v>
      </c>
      <c r="H12" s="349" t="s">
        <v>32</v>
      </c>
      <c r="I12" s="349"/>
      <c r="J12" s="349"/>
    </row>
    <row r="13" spans="1:11" x14ac:dyDescent="0.25">
      <c r="A13" s="4">
        <v>41046</v>
      </c>
      <c r="B13" s="3">
        <v>60000</v>
      </c>
      <c r="C13" s="345" t="s">
        <v>57</v>
      </c>
      <c r="D13" s="345"/>
      <c r="E13" s="345"/>
      <c r="F13" s="5">
        <v>41031</v>
      </c>
      <c r="G13" s="3">
        <v>31.5</v>
      </c>
      <c r="H13" s="345" t="s">
        <v>13</v>
      </c>
      <c r="I13" s="345"/>
      <c r="J13" s="345"/>
      <c r="K13" s="14"/>
    </row>
    <row r="14" spans="1:11" x14ac:dyDescent="0.25">
      <c r="A14" s="5"/>
      <c r="B14" s="3"/>
      <c r="C14" s="345"/>
      <c r="D14" s="345"/>
      <c r="E14" s="345"/>
      <c r="F14" s="5">
        <v>41033</v>
      </c>
      <c r="G14" s="3">
        <v>1000</v>
      </c>
      <c r="H14" s="345" t="s">
        <v>43</v>
      </c>
      <c r="I14" s="345"/>
      <c r="J14" s="345"/>
    </row>
    <row r="15" spans="1:11" x14ac:dyDescent="0.25">
      <c r="A15" s="5"/>
      <c r="B15" s="3"/>
      <c r="C15" s="345"/>
      <c r="D15" s="345"/>
      <c r="E15" s="345"/>
      <c r="F15" s="5">
        <v>41033</v>
      </c>
      <c r="G15" s="3">
        <v>400</v>
      </c>
      <c r="H15" s="345" t="s">
        <v>43</v>
      </c>
      <c r="I15" s="345"/>
      <c r="J15" s="345"/>
    </row>
    <row r="16" spans="1:11" x14ac:dyDescent="0.25">
      <c r="A16" s="5"/>
      <c r="B16" s="3"/>
      <c r="C16" s="345"/>
      <c r="D16" s="345"/>
      <c r="E16" s="345"/>
      <c r="F16" s="5">
        <v>41036</v>
      </c>
      <c r="G16" s="3">
        <v>39</v>
      </c>
      <c r="H16" s="345" t="s">
        <v>48</v>
      </c>
      <c r="I16" s="345"/>
      <c r="J16" s="345"/>
    </row>
    <row r="17" spans="1:10" x14ac:dyDescent="0.25">
      <c r="A17" s="5"/>
      <c r="B17" s="3"/>
      <c r="C17" s="345"/>
      <c r="D17" s="345"/>
      <c r="E17" s="345"/>
      <c r="F17" s="5">
        <v>41036</v>
      </c>
      <c r="G17" s="3">
        <v>38</v>
      </c>
      <c r="H17" s="345" t="s">
        <v>49</v>
      </c>
      <c r="I17" s="345"/>
      <c r="J17" s="345"/>
    </row>
    <row r="18" spans="1:10" x14ac:dyDescent="0.25">
      <c r="A18" s="2"/>
      <c r="B18" s="2"/>
      <c r="C18" s="344"/>
      <c r="D18" s="344"/>
      <c r="E18" s="344"/>
      <c r="F18" s="5">
        <v>41039</v>
      </c>
      <c r="G18" s="3">
        <v>1500</v>
      </c>
      <c r="H18" s="345" t="s">
        <v>58</v>
      </c>
      <c r="I18" s="345"/>
      <c r="J18" s="345"/>
    </row>
    <row r="19" spans="1:10" x14ac:dyDescent="0.25">
      <c r="A19" s="2"/>
      <c r="B19" s="2"/>
      <c r="C19" s="344"/>
      <c r="D19" s="344"/>
      <c r="E19" s="344"/>
      <c r="F19" s="5">
        <v>41040</v>
      </c>
      <c r="G19" s="3">
        <v>600</v>
      </c>
      <c r="H19" s="345" t="s">
        <v>59</v>
      </c>
      <c r="I19" s="345"/>
      <c r="J19" s="345"/>
    </row>
    <row r="20" spans="1:10" x14ac:dyDescent="0.25">
      <c r="A20" s="2"/>
      <c r="B20" s="2"/>
      <c r="C20" s="344"/>
      <c r="D20" s="344"/>
      <c r="E20" s="344"/>
      <c r="F20" s="5">
        <v>41045</v>
      </c>
      <c r="G20" s="3">
        <v>316.24</v>
      </c>
      <c r="H20" s="345" t="s">
        <v>60</v>
      </c>
      <c r="I20" s="345"/>
      <c r="J20" s="345"/>
    </row>
    <row r="21" spans="1:10" x14ac:dyDescent="0.25">
      <c r="A21" s="2"/>
      <c r="B21" s="2"/>
      <c r="C21" s="344"/>
      <c r="D21" s="344"/>
      <c r="E21" s="344"/>
      <c r="F21" s="5">
        <v>41045</v>
      </c>
      <c r="G21" s="3">
        <v>15485.41</v>
      </c>
      <c r="H21" s="345" t="s">
        <v>61</v>
      </c>
      <c r="I21" s="345"/>
      <c r="J21" s="345"/>
    </row>
    <row r="22" spans="1:10" x14ac:dyDescent="0.25">
      <c r="A22" s="2"/>
      <c r="B22" s="2"/>
      <c r="C22" s="344"/>
      <c r="D22" s="344"/>
      <c r="E22" s="344"/>
      <c r="F22" s="5">
        <v>41045</v>
      </c>
      <c r="G22" s="3">
        <v>31.2</v>
      </c>
      <c r="H22" s="345" t="s">
        <v>74</v>
      </c>
      <c r="I22" s="345"/>
      <c r="J22" s="345"/>
    </row>
    <row r="23" spans="1:10" x14ac:dyDescent="0.25">
      <c r="A23" s="2"/>
      <c r="B23" s="2"/>
      <c r="C23" s="344"/>
      <c r="D23" s="344"/>
      <c r="E23" s="344"/>
      <c r="F23" s="5">
        <v>41045</v>
      </c>
      <c r="G23" s="3">
        <v>27.7</v>
      </c>
      <c r="H23" s="345" t="s">
        <v>74</v>
      </c>
      <c r="I23" s="345"/>
      <c r="J23" s="345"/>
    </row>
    <row r="24" spans="1:10" x14ac:dyDescent="0.25">
      <c r="A24" s="2"/>
      <c r="B24" s="2"/>
      <c r="C24" s="344"/>
      <c r="D24" s="344"/>
      <c r="E24" s="344"/>
      <c r="F24" s="5">
        <v>41045</v>
      </c>
      <c r="G24" s="3">
        <v>190.3</v>
      </c>
      <c r="H24" s="345" t="s">
        <v>74</v>
      </c>
      <c r="I24" s="345"/>
      <c r="J24" s="345"/>
    </row>
    <row r="25" spans="1:10" x14ac:dyDescent="0.25">
      <c r="A25" s="2"/>
      <c r="B25" s="2"/>
      <c r="C25" s="344"/>
      <c r="D25" s="344"/>
      <c r="E25" s="344"/>
      <c r="F25" s="5">
        <v>41045</v>
      </c>
      <c r="G25" s="3">
        <v>63.5</v>
      </c>
      <c r="H25" s="345" t="s">
        <v>74</v>
      </c>
      <c r="I25" s="345"/>
      <c r="J25" s="345"/>
    </row>
    <row r="26" spans="1:10" x14ac:dyDescent="0.25">
      <c r="A26" s="2"/>
      <c r="B26" s="2"/>
      <c r="C26" s="344"/>
      <c r="D26" s="344"/>
      <c r="E26" s="344"/>
      <c r="F26" s="5">
        <v>41047</v>
      </c>
      <c r="G26" s="3">
        <v>30000</v>
      </c>
      <c r="H26" s="345" t="s">
        <v>62</v>
      </c>
      <c r="I26" s="345"/>
      <c r="J26" s="345"/>
    </row>
    <row r="27" spans="1:10" x14ac:dyDescent="0.25">
      <c r="A27" s="2"/>
      <c r="B27" s="2"/>
      <c r="C27" s="344"/>
      <c r="D27" s="344"/>
      <c r="E27" s="344"/>
      <c r="F27" s="5">
        <v>41052</v>
      </c>
      <c r="G27" s="3">
        <v>1377.06</v>
      </c>
      <c r="H27" s="345" t="s">
        <v>63</v>
      </c>
      <c r="I27" s="345"/>
      <c r="J27" s="345"/>
    </row>
    <row r="28" spans="1:10" x14ac:dyDescent="0.25">
      <c r="A28" s="2"/>
      <c r="B28" s="2"/>
      <c r="C28" s="344"/>
      <c r="D28" s="344"/>
      <c r="E28" s="344"/>
      <c r="F28" s="5">
        <v>41054</v>
      </c>
      <c r="G28" s="3">
        <v>300</v>
      </c>
      <c r="H28" s="345" t="s">
        <v>43</v>
      </c>
      <c r="I28" s="345"/>
      <c r="J28" s="345"/>
    </row>
    <row r="29" spans="1:10" x14ac:dyDescent="0.25">
      <c r="A29" s="2"/>
      <c r="B29" s="2"/>
      <c r="C29" s="344"/>
      <c r="D29" s="344"/>
      <c r="E29" s="344"/>
      <c r="F29" s="5">
        <v>41054</v>
      </c>
      <c r="G29" s="3">
        <v>8693.17</v>
      </c>
      <c r="H29" s="345" t="s">
        <v>40</v>
      </c>
      <c r="I29" s="345"/>
      <c r="J29" s="345"/>
    </row>
    <row r="30" spans="1:10" x14ac:dyDescent="0.25">
      <c r="A30" s="2"/>
      <c r="B30" s="2"/>
      <c r="C30" s="344"/>
      <c r="D30" s="344"/>
      <c r="E30" s="344"/>
      <c r="F30" s="5">
        <v>41054</v>
      </c>
      <c r="G30" s="3">
        <v>11322.97</v>
      </c>
      <c r="H30" s="345" t="s">
        <v>39</v>
      </c>
      <c r="I30" s="345"/>
      <c r="J30" s="345"/>
    </row>
    <row r="31" spans="1:10" x14ac:dyDescent="0.25">
      <c r="A31" s="2"/>
      <c r="B31" s="2"/>
      <c r="C31" s="344"/>
      <c r="D31" s="344"/>
      <c r="E31" s="344"/>
      <c r="F31" s="5">
        <v>41057</v>
      </c>
      <c r="G31" s="3">
        <v>1404</v>
      </c>
      <c r="H31" s="345" t="s">
        <v>51</v>
      </c>
      <c r="I31" s="345"/>
      <c r="J31" s="345"/>
    </row>
    <row r="32" spans="1:10" x14ac:dyDescent="0.25">
      <c r="A32" s="2"/>
      <c r="B32" s="2"/>
      <c r="C32" s="344"/>
      <c r="D32" s="344"/>
      <c r="E32" s="344"/>
      <c r="F32" s="5">
        <v>41057</v>
      </c>
      <c r="G32" s="3">
        <v>2127.54</v>
      </c>
      <c r="H32" s="345" t="s">
        <v>64</v>
      </c>
      <c r="I32" s="345"/>
      <c r="J32" s="345"/>
    </row>
    <row r="33" spans="1:10" x14ac:dyDescent="0.25">
      <c r="A33" s="2"/>
      <c r="B33" s="2"/>
      <c r="C33" s="344"/>
      <c r="D33" s="344"/>
      <c r="E33" s="344"/>
      <c r="F33" s="5"/>
      <c r="G33" s="3"/>
      <c r="H33" s="345"/>
      <c r="I33" s="345"/>
      <c r="J33" s="345"/>
    </row>
  </sheetData>
  <mergeCells count="58">
    <mergeCell ref="A10:J10"/>
    <mergeCell ref="C2:H2"/>
    <mergeCell ref="C3:D4"/>
    <mergeCell ref="E3:E4"/>
    <mergeCell ref="F3:H3"/>
    <mergeCell ref="C5:D5"/>
    <mergeCell ref="F5:G5"/>
    <mergeCell ref="C6:D6"/>
    <mergeCell ref="C7:D7"/>
    <mergeCell ref="C8:D8"/>
    <mergeCell ref="F8:G8"/>
    <mergeCell ref="A9:J9"/>
    <mergeCell ref="A11:E11"/>
    <mergeCell ref="F11:J11"/>
    <mergeCell ref="C12:E12"/>
    <mergeCell ref="H12:J12"/>
    <mergeCell ref="C13:E13"/>
    <mergeCell ref="H13:J13"/>
    <mergeCell ref="C14:E14"/>
    <mergeCell ref="H14:J14"/>
    <mergeCell ref="C15:E15"/>
    <mergeCell ref="H15:J15"/>
    <mergeCell ref="C16:E16"/>
    <mergeCell ref="H16:J16"/>
    <mergeCell ref="C17:E17"/>
    <mergeCell ref="H17:J17"/>
    <mergeCell ref="C18:E18"/>
    <mergeCell ref="C19:E19"/>
    <mergeCell ref="H18:J18"/>
    <mergeCell ref="H19:J19"/>
    <mergeCell ref="C20:E20"/>
    <mergeCell ref="H22:J22"/>
    <mergeCell ref="C21:E21"/>
    <mergeCell ref="H21:J21"/>
    <mergeCell ref="C22:E22"/>
    <mergeCell ref="H20:J20"/>
    <mergeCell ref="C26:E26"/>
    <mergeCell ref="C27:E27"/>
    <mergeCell ref="C28:E28"/>
    <mergeCell ref="C23:E23"/>
    <mergeCell ref="C24:E24"/>
    <mergeCell ref="C25:E25"/>
    <mergeCell ref="H23:J23"/>
    <mergeCell ref="H24:J24"/>
    <mergeCell ref="H25:J25"/>
    <mergeCell ref="H26:J26"/>
    <mergeCell ref="H28:J28"/>
    <mergeCell ref="H27:J27"/>
    <mergeCell ref="H32:J32"/>
    <mergeCell ref="H33:J33"/>
    <mergeCell ref="C29:E29"/>
    <mergeCell ref="C30:E30"/>
    <mergeCell ref="C31:E31"/>
    <mergeCell ref="C32:E32"/>
    <mergeCell ref="C33:E33"/>
    <mergeCell ref="H31:J31"/>
    <mergeCell ref="H29:J29"/>
    <mergeCell ref="H30:J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/>
  <dimension ref="A1:K33"/>
  <sheetViews>
    <sheetView workbookViewId="0">
      <selection activeCell="C17" sqref="C17:E17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0.140625" bestFit="1" customWidth="1"/>
    <col min="10" max="10" width="12.140625" customWidth="1"/>
    <col min="11" max="11" width="45.7109375" bestFit="1" customWidth="1"/>
  </cols>
  <sheetData>
    <row r="1" spans="1:11" ht="15.75" thickBot="1" x14ac:dyDescent="0.3"/>
    <row r="2" spans="1:11" ht="21.75" thickTop="1" x14ac:dyDescent="0.35">
      <c r="C2" s="351" t="s">
        <v>65</v>
      </c>
      <c r="D2" s="352"/>
      <c r="E2" s="352"/>
      <c r="F2" s="352"/>
      <c r="G2" s="352"/>
      <c r="H2" s="353"/>
    </row>
    <row r="3" spans="1:11" x14ac:dyDescent="0.25">
      <c r="C3" s="354"/>
      <c r="D3" s="355"/>
      <c r="E3" s="367" t="s">
        <v>0</v>
      </c>
      <c r="F3" s="367" t="s">
        <v>1</v>
      </c>
      <c r="G3" s="367"/>
      <c r="H3" s="368"/>
    </row>
    <row r="4" spans="1:11" x14ac:dyDescent="0.25">
      <c r="C4" s="354"/>
      <c r="D4" s="355"/>
      <c r="E4" s="367"/>
      <c r="F4" s="15" t="s">
        <v>3</v>
      </c>
      <c r="G4" s="15" t="s">
        <v>2</v>
      </c>
      <c r="H4" s="16" t="s">
        <v>4</v>
      </c>
    </row>
    <row r="5" spans="1:11" ht="30" customHeight="1" x14ac:dyDescent="0.25">
      <c r="C5" s="358" t="s">
        <v>66</v>
      </c>
      <c r="D5" s="359"/>
      <c r="E5" s="10">
        <v>22886.36</v>
      </c>
      <c r="F5" s="360">
        <v>41230.81</v>
      </c>
      <c r="G5" s="360"/>
      <c r="H5" s="11">
        <v>2315.0700000000002</v>
      </c>
    </row>
    <row r="6" spans="1:11" x14ac:dyDescent="0.25">
      <c r="C6" s="361" t="s">
        <v>3</v>
      </c>
      <c r="D6" s="362"/>
      <c r="E6" s="10">
        <v>11405</v>
      </c>
      <c r="F6" s="10">
        <v>7276</v>
      </c>
      <c r="G6" s="10">
        <v>12916</v>
      </c>
      <c r="H6" s="11">
        <v>0</v>
      </c>
    </row>
    <row r="7" spans="1:11" x14ac:dyDescent="0.25">
      <c r="C7" s="361" t="s">
        <v>6</v>
      </c>
      <c r="D7" s="362"/>
      <c r="E7" s="10">
        <v>0</v>
      </c>
      <c r="F7" s="10">
        <v>46248.77</v>
      </c>
      <c r="G7" s="10">
        <v>0</v>
      </c>
      <c r="H7" s="11">
        <v>0</v>
      </c>
    </row>
    <row r="8" spans="1:11" ht="30" customHeight="1" thickBot="1" x14ac:dyDescent="0.3">
      <c r="C8" s="363" t="s">
        <v>67</v>
      </c>
      <c r="D8" s="364"/>
      <c r="E8" s="12">
        <f>E5+E6-E7</f>
        <v>34291.360000000001</v>
      </c>
      <c r="F8" s="365">
        <f>F5+F6+G6-F7-G7</f>
        <v>15174.04</v>
      </c>
      <c r="G8" s="365"/>
      <c r="H8" s="13">
        <f>H5+H6-H7</f>
        <v>2315.0700000000002</v>
      </c>
    </row>
    <row r="9" spans="1:11" ht="15.75" thickTop="1" x14ac:dyDescent="0.25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1" x14ac:dyDescent="0.25">
      <c r="A10" s="350" t="s">
        <v>7</v>
      </c>
      <c r="B10" s="350"/>
      <c r="C10" s="350"/>
      <c r="D10" s="350"/>
      <c r="E10" s="350"/>
      <c r="F10" s="350"/>
      <c r="G10" s="350"/>
      <c r="H10" s="350"/>
      <c r="I10" s="350"/>
      <c r="J10" s="350"/>
    </row>
    <row r="11" spans="1:11" x14ac:dyDescent="0.25">
      <c r="A11" s="346" t="s">
        <v>0</v>
      </c>
      <c r="B11" s="347"/>
      <c r="C11" s="347"/>
      <c r="D11" s="347"/>
      <c r="E11" s="348"/>
      <c r="F11" s="346" t="s">
        <v>1</v>
      </c>
      <c r="G11" s="347"/>
      <c r="H11" s="347"/>
      <c r="I11" s="347"/>
      <c r="J11" s="348"/>
      <c r="K11" s="14"/>
    </row>
    <row r="12" spans="1:11" x14ac:dyDescent="0.25">
      <c r="A12" s="7" t="s">
        <v>30</v>
      </c>
      <c r="B12" s="7" t="s">
        <v>31</v>
      </c>
      <c r="C12" s="349" t="s">
        <v>32</v>
      </c>
      <c r="D12" s="349"/>
      <c r="E12" s="349"/>
      <c r="F12" s="7" t="s">
        <v>30</v>
      </c>
      <c r="G12" s="7" t="s">
        <v>31</v>
      </c>
      <c r="H12" s="349" t="s">
        <v>32</v>
      </c>
      <c r="I12" s="349"/>
      <c r="J12" s="349"/>
    </row>
    <row r="13" spans="1:11" x14ac:dyDescent="0.25">
      <c r="A13" s="4"/>
      <c r="B13" s="3"/>
      <c r="C13" s="345"/>
      <c r="D13" s="345"/>
      <c r="E13" s="345"/>
      <c r="F13" s="5">
        <v>41062</v>
      </c>
      <c r="G13" s="3">
        <v>31.5</v>
      </c>
      <c r="H13" s="345" t="s">
        <v>13</v>
      </c>
      <c r="I13" s="345"/>
      <c r="J13" s="345"/>
      <c r="K13" s="14"/>
    </row>
    <row r="14" spans="1:11" x14ac:dyDescent="0.25">
      <c r="A14" s="5"/>
      <c r="B14" s="3"/>
      <c r="C14" s="345"/>
      <c r="D14" s="345"/>
      <c r="E14" s="345"/>
      <c r="F14" s="5">
        <v>41064</v>
      </c>
      <c r="G14" s="3">
        <v>195</v>
      </c>
      <c r="H14" s="345" t="s">
        <v>68</v>
      </c>
      <c r="I14" s="345"/>
      <c r="J14" s="345"/>
    </row>
    <row r="15" spans="1:11" x14ac:dyDescent="0.25">
      <c r="A15" s="5"/>
      <c r="B15" s="3"/>
      <c r="C15" s="345"/>
      <c r="D15" s="345"/>
      <c r="E15" s="345"/>
      <c r="F15" s="5">
        <v>41064</v>
      </c>
      <c r="G15" s="3">
        <v>600</v>
      </c>
      <c r="H15" s="345" t="s">
        <v>69</v>
      </c>
      <c r="I15" s="345"/>
      <c r="J15" s="345"/>
    </row>
    <row r="16" spans="1:11" x14ac:dyDescent="0.25">
      <c r="A16" s="5"/>
      <c r="B16" s="3"/>
      <c r="C16" s="345"/>
      <c r="D16" s="345"/>
      <c r="E16" s="345"/>
      <c r="F16" s="5">
        <v>41065</v>
      </c>
      <c r="G16" s="3">
        <v>2000</v>
      </c>
      <c r="H16" s="345" t="s">
        <v>70</v>
      </c>
      <c r="I16" s="345"/>
      <c r="J16" s="345"/>
    </row>
    <row r="17" spans="1:11" x14ac:dyDescent="0.25">
      <c r="A17" s="5"/>
      <c r="B17" s="3"/>
      <c r="C17" s="345"/>
      <c r="D17" s="345"/>
      <c r="E17" s="345"/>
      <c r="F17" s="5">
        <v>41066</v>
      </c>
      <c r="G17" s="3">
        <v>590</v>
      </c>
      <c r="H17" s="345" t="s">
        <v>71</v>
      </c>
      <c r="I17" s="345"/>
      <c r="J17" s="345"/>
    </row>
    <row r="18" spans="1:11" x14ac:dyDescent="0.25">
      <c r="A18" s="2"/>
      <c r="B18" s="2"/>
      <c r="C18" s="344"/>
      <c r="D18" s="344"/>
      <c r="E18" s="344"/>
      <c r="F18" s="5">
        <v>41071</v>
      </c>
      <c r="G18" s="3">
        <v>7000</v>
      </c>
      <c r="H18" s="345" t="s">
        <v>72</v>
      </c>
      <c r="I18" s="345"/>
      <c r="J18" s="345"/>
    </row>
    <row r="19" spans="1:11" x14ac:dyDescent="0.25">
      <c r="A19" s="2"/>
      <c r="B19" s="2"/>
      <c r="C19" s="344"/>
      <c r="D19" s="344"/>
      <c r="E19" s="344"/>
      <c r="F19" s="5">
        <v>41073</v>
      </c>
      <c r="G19" s="3">
        <v>10000</v>
      </c>
      <c r="H19" s="345" t="s">
        <v>73</v>
      </c>
      <c r="I19" s="345"/>
      <c r="J19" s="345"/>
    </row>
    <row r="20" spans="1:11" x14ac:dyDescent="0.25">
      <c r="A20" s="2"/>
      <c r="B20" s="2"/>
      <c r="C20" s="344"/>
      <c r="D20" s="344"/>
      <c r="E20" s="344"/>
      <c r="F20" s="5">
        <v>41075</v>
      </c>
      <c r="G20" s="3">
        <v>28.7</v>
      </c>
      <c r="H20" s="345" t="s">
        <v>74</v>
      </c>
      <c r="I20" s="345"/>
      <c r="J20" s="345"/>
    </row>
    <row r="21" spans="1:11" x14ac:dyDescent="0.25">
      <c r="A21" s="2"/>
      <c r="B21" s="2"/>
      <c r="C21" s="344"/>
      <c r="D21" s="344"/>
      <c r="E21" s="344"/>
      <c r="F21" s="5">
        <v>41075</v>
      </c>
      <c r="G21" s="3">
        <v>30.6</v>
      </c>
      <c r="H21" s="345" t="s">
        <v>74</v>
      </c>
      <c r="I21" s="345"/>
      <c r="J21" s="345"/>
    </row>
    <row r="22" spans="1:11" x14ac:dyDescent="0.25">
      <c r="A22" s="2"/>
      <c r="B22" s="2"/>
      <c r="C22" s="344"/>
      <c r="D22" s="344"/>
      <c r="E22" s="344"/>
      <c r="F22" s="5">
        <v>41075</v>
      </c>
      <c r="G22" s="3">
        <v>142.19999999999999</v>
      </c>
      <c r="H22" s="345" t="s">
        <v>74</v>
      </c>
      <c r="I22" s="345"/>
      <c r="J22" s="345"/>
    </row>
    <row r="23" spans="1:11" x14ac:dyDescent="0.25">
      <c r="A23" s="2"/>
      <c r="B23" s="2"/>
      <c r="C23" s="344"/>
      <c r="D23" s="344"/>
      <c r="E23" s="344"/>
      <c r="F23" s="5">
        <v>41075</v>
      </c>
      <c r="G23" s="3">
        <v>58.8</v>
      </c>
      <c r="H23" s="345" t="s">
        <v>74</v>
      </c>
      <c r="I23" s="345"/>
      <c r="J23" s="345"/>
    </row>
    <row r="24" spans="1:11" x14ac:dyDescent="0.25">
      <c r="A24" s="2"/>
      <c r="B24" s="2"/>
      <c r="C24" s="344"/>
      <c r="D24" s="344"/>
      <c r="E24" s="344"/>
      <c r="F24" s="5">
        <v>41075</v>
      </c>
      <c r="G24" s="3">
        <v>27.5</v>
      </c>
      <c r="H24" s="345" t="s">
        <v>74</v>
      </c>
      <c r="I24" s="345"/>
      <c r="J24" s="345"/>
    </row>
    <row r="25" spans="1:11" x14ac:dyDescent="0.25">
      <c r="A25" s="2"/>
      <c r="B25" s="2"/>
      <c r="C25" s="344"/>
      <c r="D25" s="344"/>
      <c r="E25" s="344"/>
      <c r="F25" s="5">
        <v>41079</v>
      </c>
      <c r="G25" s="3">
        <v>1000</v>
      </c>
      <c r="H25" s="345" t="s">
        <v>75</v>
      </c>
      <c r="I25" s="345"/>
      <c r="J25" s="345"/>
    </row>
    <row r="26" spans="1:11" x14ac:dyDescent="0.25">
      <c r="A26" s="2"/>
      <c r="B26" s="2"/>
      <c r="C26" s="344"/>
      <c r="D26" s="344"/>
      <c r="E26" s="344"/>
      <c r="F26" s="1">
        <v>41079</v>
      </c>
      <c r="G26" s="9">
        <v>300</v>
      </c>
      <c r="H26" s="345" t="s">
        <v>75</v>
      </c>
      <c r="I26" s="345"/>
      <c r="J26" s="345"/>
    </row>
    <row r="27" spans="1:11" x14ac:dyDescent="0.25">
      <c r="A27" s="2"/>
      <c r="B27" s="2"/>
      <c r="C27" s="344"/>
      <c r="D27" s="344"/>
      <c r="E27" s="344"/>
      <c r="F27" s="5">
        <v>41087</v>
      </c>
      <c r="G27" s="3">
        <v>51.1</v>
      </c>
      <c r="H27" s="345" t="s">
        <v>76</v>
      </c>
      <c r="I27" s="345"/>
      <c r="J27" s="345"/>
    </row>
    <row r="28" spans="1:11" x14ac:dyDescent="0.25">
      <c r="A28" s="2"/>
      <c r="B28" s="2"/>
      <c r="C28" s="344"/>
      <c r="D28" s="344"/>
      <c r="E28" s="344"/>
      <c r="F28" s="5">
        <v>41087</v>
      </c>
      <c r="G28" s="3">
        <v>51.1</v>
      </c>
      <c r="H28" s="345" t="s">
        <v>76</v>
      </c>
      <c r="I28" s="345"/>
      <c r="J28" s="345"/>
      <c r="K28" t="s">
        <v>90</v>
      </c>
    </row>
    <row r="29" spans="1:11" x14ac:dyDescent="0.25">
      <c r="A29" s="2"/>
      <c r="B29" s="2"/>
      <c r="C29" s="344"/>
      <c r="D29" s="344"/>
      <c r="E29" s="344"/>
      <c r="F29" s="5">
        <v>41088</v>
      </c>
      <c r="G29" s="3">
        <v>11195.89</v>
      </c>
      <c r="H29" s="345" t="s">
        <v>39</v>
      </c>
      <c r="I29" s="345"/>
      <c r="J29" s="345"/>
    </row>
    <row r="30" spans="1:11" x14ac:dyDescent="0.25">
      <c r="A30" s="2"/>
      <c r="B30" s="2"/>
      <c r="C30" s="344"/>
      <c r="D30" s="344"/>
      <c r="E30" s="344"/>
      <c r="F30" s="5">
        <v>41088</v>
      </c>
      <c r="G30" s="3">
        <v>3000</v>
      </c>
      <c r="H30" s="345" t="s">
        <v>77</v>
      </c>
      <c r="I30" s="345"/>
      <c r="J30" s="345"/>
    </row>
    <row r="31" spans="1:11" x14ac:dyDescent="0.25">
      <c r="A31" s="2"/>
      <c r="B31" s="2"/>
      <c r="C31" s="344"/>
      <c r="D31" s="344"/>
      <c r="E31" s="344"/>
      <c r="F31" s="5">
        <v>41088</v>
      </c>
      <c r="G31" s="3">
        <v>8392.3799999999992</v>
      </c>
      <c r="H31" s="345" t="s">
        <v>40</v>
      </c>
      <c r="I31" s="345"/>
      <c r="J31" s="345"/>
    </row>
    <row r="32" spans="1:11" x14ac:dyDescent="0.25">
      <c r="A32" s="2"/>
      <c r="B32" s="2"/>
      <c r="C32" s="344"/>
      <c r="D32" s="344"/>
      <c r="E32" s="344"/>
      <c r="F32" s="5">
        <v>41089</v>
      </c>
      <c r="G32" s="3">
        <v>1404</v>
      </c>
      <c r="H32" s="345" t="s">
        <v>51</v>
      </c>
      <c r="I32" s="345"/>
      <c r="J32" s="345"/>
    </row>
    <row r="33" spans="1:10" x14ac:dyDescent="0.25">
      <c r="A33" s="2"/>
      <c r="B33" s="2"/>
      <c r="C33" s="344"/>
      <c r="D33" s="344"/>
      <c r="E33" s="344"/>
      <c r="F33" s="5">
        <v>41089</v>
      </c>
      <c r="G33" s="3">
        <v>150</v>
      </c>
      <c r="H33" s="345" t="s">
        <v>78</v>
      </c>
      <c r="I33" s="345"/>
      <c r="J33" s="345"/>
    </row>
  </sheetData>
  <mergeCells count="58">
    <mergeCell ref="A10:J10"/>
    <mergeCell ref="C2:H2"/>
    <mergeCell ref="C3:D4"/>
    <mergeCell ref="E3:E4"/>
    <mergeCell ref="F3:H3"/>
    <mergeCell ref="C5:D5"/>
    <mergeCell ref="F5:G5"/>
    <mergeCell ref="C6:D6"/>
    <mergeCell ref="C7:D7"/>
    <mergeCell ref="C8:D8"/>
    <mergeCell ref="F8:G8"/>
    <mergeCell ref="A9:J9"/>
    <mergeCell ref="A11:E11"/>
    <mergeCell ref="F11:J11"/>
    <mergeCell ref="C12:E12"/>
    <mergeCell ref="H12:J12"/>
    <mergeCell ref="C13:E13"/>
    <mergeCell ref="H13:J13"/>
    <mergeCell ref="C14:E14"/>
    <mergeCell ref="H14:J14"/>
    <mergeCell ref="C15:E15"/>
    <mergeCell ref="H15:J15"/>
    <mergeCell ref="C16:E16"/>
    <mergeCell ref="H16:J16"/>
    <mergeCell ref="C17:E17"/>
    <mergeCell ref="H17:J17"/>
    <mergeCell ref="C18:E18"/>
    <mergeCell ref="H18:J18"/>
    <mergeCell ref="C19:E19"/>
    <mergeCell ref="H19:J19"/>
    <mergeCell ref="C23:E23"/>
    <mergeCell ref="H23:J23"/>
    <mergeCell ref="C24:E24"/>
    <mergeCell ref="C25:E25"/>
    <mergeCell ref="C20:E20"/>
    <mergeCell ref="C21:E21"/>
    <mergeCell ref="C22:E22"/>
    <mergeCell ref="C33:E33"/>
    <mergeCell ref="H33:J33"/>
    <mergeCell ref="H20:J20"/>
    <mergeCell ref="H21:J21"/>
    <mergeCell ref="H22:J22"/>
    <mergeCell ref="H25:J25"/>
    <mergeCell ref="H27:J27"/>
    <mergeCell ref="H26:J26"/>
    <mergeCell ref="C29:E29"/>
    <mergeCell ref="C30:E30"/>
    <mergeCell ref="C31:E31"/>
    <mergeCell ref="C26:E26"/>
    <mergeCell ref="H24:J24"/>
    <mergeCell ref="C27:E27"/>
    <mergeCell ref="C28:E28"/>
    <mergeCell ref="H28:J28"/>
    <mergeCell ref="H29:J29"/>
    <mergeCell ref="H30:J30"/>
    <mergeCell ref="H31:J31"/>
    <mergeCell ref="C32:E32"/>
    <mergeCell ref="H32:J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/>
  <dimension ref="A1:K33"/>
  <sheetViews>
    <sheetView workbookViewId="0">
      <selection activeCell="H6" sqref="H6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0.140625" bestFit="1" customWidth="1"/>
    <col min="10" max="10" width="12.140625" customWidth="1"/>
    <col min="11" max="11" width="45.7109375" bestFit="1" customWidth="1"/>
  </cols>
  <sheetData>
    <row r="1" spans="1:11" ht="15.75" thickBot="1" x14ac:dyDescent="0.3"/>
    <row r="2" spans="1:11" ht="21.75" thickTop="1" x14ac:dyDescent="0.35">
      <c r="C2" s="351" t="s">
        <v>79</v>
      </c>
      <c r="D2" s="352"/>
      <c r="E2" s="352"/>
      <c r="F2" s="352"/>
      <c r="G2" s="352"/>
      <c r="H2" s="353"/>
    </row>
    <row r="3" spans="1:11" x14ac:dyDescent="0.25">
      <c r="C3" s="354"/>
      <c r="D3" s="355"/>
      <c r="E3" s="356" t="s">
        <v>0</v>
      </c>
      <c r="F3" s="356" t="s">
        <v>1</v>
      </c>
      <c r="G3" s="356"/>
      <c r="H3" s="357"/>
    </row>
    <row r="4" spans="1:11" x14ac:dyDescent="0.25">
      <c r="C4" s="354"/>
      <c r="D4" s="355"/>
      <c r="E4" s="356"/>
      <c r="F4" s="6" t="s">
        <v>3</v>
      </c>
      <c r="G4" s="6" t="s">
        <v>2</v>
      </c>
      <c r="H4" s="8" t="s">
        <v>4</v>
      </c>
    </row>
    <row r="5" spans="1:11" ht="30" customHeight="1" x14ac:dyDescent="0.25">
      <c r="C5" s="358" t="s">
        <v>80</v>
      </c>
      <c r="D5" s="359"/>
      <c r="E5" s="10">
        <v>34291.360000000001</v>
      </c>
      <c r="F5" s="360">
        <v>15174.04</v>
      </c>
      <c r="G5" s="360"/>
      <c r="H5" s="11">
        <v>2315.0700000000002</v>
      </c>
    </row>
    <row r="6" spans="1:11" x14ac:dyDescent="0.25">
      <c r="C6" s="361" t="s">
        <v>3</v>
      </c>
      <c r="D6" s="362"/>
      <c r="E6" s="10">
        <v>10951</v>
      </c>
      <c r="F6" s="10">
        <v>6469.1</v>
      </c>
      <c r="G6" s="10">
        <v>8755.5</v>
      </c>
      <c r="H6" s="11">
        <v>150</v>
      </c>
      <c r="I6" t="s">
        <v>112</v>
      </c>
    </row>
    <row r="7" spans="1:11" x14ac:dyDescent="0.25">
      <c r="C7" s="361" t="s">
        <v>6</v>
      </c>
      <c r="D7" s="362"/>
      <c r="E7" s="10">
        <v>0</v>
      </c>
      <c r="F7" s="10">
        <v>25779.55</v>
      </c>
      <c r="G7" s="10">
        <v>0</v>
      </c>
      <c r="H7" s="11">
        <v>0</v>
      </c>
    </row>
    <row r="8" spans="1:11" ht="30" customHeight="1" thickBot="1" x14ac:dyDescent="0.3">
      <c r="C8" s="363" t="s">
        <v>81</v>
      </c>
      <c r="D8" s="364"/>
      <c r="E8" s="12">
        <f>E5+E6-E7</f>
        <v>45242.36</v>
      </c>
      <c r="F8" s="365">
        <f>F5+F6+G6-F7-G7</f>
        <v>4619.09</v>
      </c>
      <c r="G8" s="365"/>
      <c r="H8" s="13">
        <f>H5+H6-H7</f>
        <v>2465.0700000000002</v>
      </c>
    </row>
    <row r="9" spans="1:11" ht="15.75" thickTop="1" x14ac:dyDescent="0.25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1" x14ac:dyDescent="0.25">
      <c r="A10" s="350" t="s">
        <v>7</v>
      </c>
      <c r="B10" s="350"/>
      <c r="C10" s="350"/>
      <c r="D10" s="350"/>
      <c r="E10" s="350"/>
      <c r="F10" s="350"/>
      <c r="G10" s="350"/>
      <c r="H10" s="350"/>
      <c r="I10" s="350"/>
      <c r="J10" s="350"/>
    </row>
    <row r="11" spans="1:11" x14ac:dyDescent="0.25">
      <c r="A11" s="346" t="s">
        <v>0</v>
      </c>
      <c r="B11" s="347"/>
      <c r="C11" s="347"/>
      <c r="D11" s="347"/>
      <c r="E11" s="348"/>
      <c r="F11" s="346" t="s">
        <v>1</v>
      </c>
      <c r="G11" s="347"/>
      <c r="H11" s="347"/>
      <c r="I11" s="347"/>
      <c r="J11" s="348"/>
      <c r="K11" s="14"/>
    </row>
    <row r="12" spans="1:11" x14ac:dyDescent="0.25">
      <c r="A12" s="7" t="s">
        <v>30</v>
      </c>
      <c r="B12" s="7" t="s">
        <v>31</v>
      </c>
      <c r="C12" s="349" t="s">
        <v>32</v>
      </c>
      <c r="D12" s="349"/>
      <c r="E12" s="349"/>
      <c r="F12" s="7" t="s">
        <v>30</v>
      </c>
      <c r="G12" s="7" t="s">
        <v>31</v>
      </c>
      <c r="H12" s="349" t="s">
        <v>32</v>
      </c>
      <c r="I12" s="349"/>
      <c r="J12" s="349"/>
    </row>
    <row r="13" spans="1:11" x14ac:dyDescent="0.25">
      <c r="A13" s="4"/>
      <c r="B13" s="3"/>
      <c r="C13" s="345"/>
      <c r="D13" s="345"/>
      <c r="E13" s="345"/>
      <c r="F13" s="5">
        <v>41092</v>
      </c>
      <c r="G13" s="3">
        <v>31.5</v>
      </c>
      <c r="H13" s="345" t="s">
        <v>13</v>
      </c>
      <c r="I13" s="345"/>
      <c r="J13" s="345"/>
      <c r="K13" s="14"/>
    </row>
    <row r="14" spans="1:11" x14ac:dyDescent="0.25">
      <c r="A14" s="5"/>
      <c r="B14" s="3"/>
      <c r="C14" s="345"/>
      <c r="D14" s="345"/>
      <c r="E14" s="345"/>
      <c r="F14" s="5">
        <v>41099</v>
      </c>
      <c r="G14" s="3">
        <v>50</v>
      </c>
      <c r="H14" s="345" t="s">
        <v>48</v>
      </c>
      <c r="I14" s="345"/>
      <c r="J14" s="345"/>
    </row>
    <row r="15" spans="1:11" x14ac:dyDescent="0.25">
      <c r="A15" s="5"/>
      <c r="B15" s="3"/>
      <c r="C15" s="345"/>
      <c r="D15" s="345"/>
      <c r="E15" s="345"/>
      <c r="F15" s="5">
        <v>41099</v>
      </c>
      <c r="G15" s="3">
        <v>41.75</v>
      </c>
      <c r="H15" s="345" t="s">
        <v>49</v>
      </c>
      <c r="I15" s="345"/>
      <c r="J15" s="345"/>
    </row>
    <row r="16" spans="1:11" x14ac:dyDescent="0.25">
      <c r="A16" s="5"/>
      <c r="B16" s="3"/>
      <c r="C16" s="345"/>
      <c r="D16" s="345"/>
      <c r="E16" s="345"/>
      <c r="F16" s="5">
        <v>41100</v>
      </c>
      <c r="G16" s="3">
        <v>1000</v>
      </c>
      <c r="H16" s="345" t="s">
        <v>82</v>
      </c>
      <c r="I16" s="345"/>
      <c r="J16" s="345"/>
    </row>
    <row r="17" spans="1:11" x14ac:dyDescent="0.25">
      <c r="A17" s="5"/>
      <c r="B17" s="3"/>
      <c r="C17" s="345"/>
      <c r="D17" s="345"/>
      <c r="E17" s="345"/>
      <c r="F17" s="5">
        <v>41102</v>
      </c>
      <c r="G17" s="3">
        <v>6000</v>
      </c>
      <c r="H17" s="345" t="s">
        <v>83</v>
      </c>
      <c r="I17" s="345"/>
      <c r="J17" s="345"/>
    </row>
    <row r="18" spans="1:11" x14ac:dyDescent="0.25">
      <c r="A18" s="2"/>
      <c r="B18" s="2"/>
      <c r="C18" s="344"/>
      <c r="D18" s="344"/>
      <c r="E18" s="344"/>
      <c r="F18" s="5">
        <v>41107</v>
      </c>
      <c r="G18" s="3">
        <v>300</v>
      </c>
      <c r="H18" s="345" t="s">
        <v>75</v>
      </c>
      <c r="I18" s="345"/>
      <c r="J18" s="345"/>
    </row>
    <row r="19" spans="1:11" x14ac:dyDescent="0.25">
      <c r="A19" s="2"/>
      <c r="B19" s="2"/>
      <c r="C19" s="344"/>
      <c r="D19" s="344"/>
      <c r="E19" s="344"/>
      <c r="F19" s="5">
        <v>41107</v>
      </c>
      <c r="G19" s="3">
        <v>525.1</v>
      </c>
      <c r="H19" s="345" t="s">
        <v>84</v>
      </c>
      <c r="I19" s="345"/>
      <c r="J19" s="345"/>
    </row>
    <row r="20" spans="1:11" x14ac:dyDescent="0.25">
      <c r="A20" s="2"/>
      <c r="B20" s="2"/>
      <c r="C20" s="344"/>
      <c r="D20" s="344"/>
      <c r="E20" s="344"/>
      <c r="F20" s="5">
        <v>41107</v>
      </c>
      <c r="G20" s="3">
        <v>25</v>
      </c>
      <c r="H20" s="345" t="s">
        <v>74</v>
      </c>
      <c r="I20" s="345"/>
      <c r="J20" s="345"/>
    </row>
    <row r="21" spans="1:11" x14ac:dyDescent="0.25">
      <c r="A21" s="2"/>
      <c r="B21" s="2"/>
      <c r="C21" s="344"/>
      <c r="D21" s="344"/>
      <c r="E21" s="344"/>
      <c r="F21" s="5">
        <v>41107</v>
      </c>
      <c r="G21" s="3">
        <v>27.2</v>
      </c>
      <c r="H21" s="345" t="s">
        <v>74</v>
      </c>
      <c r="I21" s="345"/>
      <c r="J21" s="345"/>
    </row>
    <row r="22" spans="1:11" x14ac:dyDescent="0.25">
      <c r="A22" s="2"/>
      <c r="B22" s="2"/>
      <c r="C22" s="344"/>
      <c r="D22" s="344"/>
      <c r="E22" s="344"/>
      <c r="F22" s="5">
        <v>41107</v>
      </c>
      <c r="G22" s="3">
        <v>66.400000000000006</v>
      </c>
      <c r="H22" s="345" t="s">
        <v>74</v>
      </c>
      <c r="I22" s="345"/>
      <c r="J22" s="345"/>
    </row>
    <row r="23" spans="1:11" x14ac:dyDescent="0.25">
      <c r="A23" s="2"/>
      <c r="B23" s="2"/>
      <c r="C23" s="344"/>
      <c r="D23" s="344"/>
      <c r="E23" s="344"/>
      <c r="F23" s="5">
        <v>41107</v>
      </c>
      <c r="G23" s="3">
        <v>49.5</v>
      </c>
      <c r="H23" s="345" t="s">
        <v>74</v>
      </c>
      <c r="I23" s="345"/>
      <c r="J23" s="345"/>
    </row>
    <row r="24" spans="1:11" x14ac:dyDescent="0.25">
      <c r="A24" s="2"/>
      <c r="B24" s="2"/>
      <c r="C24" s="344"/>
      <c r="D24" s="344"/>
      <c r="E24" s="344"/>
      <c r="F24" s="5">
        <v>41107</v>
      </c>
      <c r="G24" s="3">
        <v>58.6</v>
      </c>
      <c r="H24" s="345" t="s">
        <v>74</v>
      </c>
      <c r="I24" s="345"/>
      <c r="J24" s="345"/>
    </row>
    <row r="25" spans="1:11" x14ac:dyDescent="0.25">
      <c r="A25" s="2"/>
      <c r="B25" s="2"/>
      <c r="C25" s="344"/>
      <c r="D25" s="344"/>
      <c r="E25" s="344"/>
      <c r="F25" s="5">
        <v>41107</v>
      </c>
      <c r="G25" s="3">
        <v>150</v>
      </c>
      <c r="H25" s="345" t="s">
        <v>85</v>
      </c>
      <c r="I25" s="345"/>
      <c r="J25" s="345"/>
    </row>
    <row r="26" spans="1:11" x14ac:dyDescent="0.25">
      <c r="A26" s="2"/>
      <c r="B26" s="2"/>
      <c r="C26" s="344"/>
      <c r="D26" s="344"/>
      <c r="E26" s="344"/>
      <c r="F26" s="1">
        <v>41108</v>
      </c>
      <c r="G26" s="9">
        <v>10000</v>
      </c>
      <c r="H26" s="345" t="s">
        <v>86</v>
      </c>
      <c r="I26" s="345"/>
      <c r="J26" s="345"/>
    </row>
    <row r="27" spans="1:11" x14ac:dyDescent="0.25">
      <c r="A27" s="2"/>
      <c r="B27" s="2"/>
      <c r="C27" s="344"/>
      <c r="D27" s="344"/>
      <c r="E27" s="344"/>
      <c r="F27" s="5">
        <v>41110</v>
      </c>
      <c r="G27" s="3">
        <v>3500</v>
      </c>
      <c r="H27" s="345" t="s">
        <v>87</v>
      </c>
      <c r="I27" s="345"/>
      <c r="J27" s="345"/>
    </row>
    <row r="28" spans="1:11" x14ac:dyDescent="0.25">
      <c r="A28" s="2"/>
      <c r="B28" s="2"/>
      <c r="C28" s="344"/>
      <c r="D28" s="344"/>
      <c r="E28" s="344"/>
      <c r="F28" s="5">
        <v>41114</v>
      </c>
      <c r="G28" s="3">
        <v>50.5</v>
      </c>
      <c r="H28" s="345" t="s">
        <v>76</v>
      </c>
      <c r="I28" s="345"/>
      <c r="J28" s="345"/>
    </row>
    <row r="29" spans="1:11" x14ac:dyDescent="0.25">
      <c r="A29" s="2"/>
      <c r="B29" s="2"/>
      <c r="C29" s="344"/>
      <c r="D29" s="344"/>
      <c r="E29" s="344"/>
      <c r="F29" s="5">
        <v>41120</v>
      </c>
      <c r="G29" s="3">
        <v>1404</v>
      </c>
      <c r="H29" s="345" t="s">
        <v>51</v>
      </c>
      <c r="I29" s="345"/>
      <c r="J29" s="345"/>
    </row>
    <row r="30" spans="1:11" x14ac:dyDescent="0.25">
      <c r="A30" s="2"/>
      <c r="B30" s="2"/>
      <c r="C30" s="344"/>
      <c r="D30" s="344"/>
      <c r="E30" s="344"/>
      <c r="F30" s="5">
        <v>41121</v>
      </c>
      <c r="G30" s="3">
        <v>2500</v>
      </c>
      <c r="H30" s="345" t="s">
        <v>88</v>
      </c>
      <c r="I30" s="345"/>
      <c r="J30" s="345"/>
      <c r="K30" t="s">
        <v>89</v>
      </c>
    </row>
    <row r="31" spans="1:11" x14ac:dyDescent="0.25">
      <c r="A31" s="2"/>
      <c r="B31" s="2"/>
      <c r="C31" s="344"/>
      <c r="D31" s="344"/>
      <c r="E31" s="344"/>
      <c r="F31" s="5"/>
      <c r="G31" s="3"/>
      <c r="H31" s="345"/>
      <c r="I31" s="345"/>
      <c r="J31" s="345"/>
    </row>
    <row r="32" spans="1:11" x14ac:dyDescent="0.25">
      <c r="A32" s="2"/>
      <c r="B32" s="2"/>
      <c r="C32" s="344"/>
      <c r="D32" s="344"/>
      <c r="E32" s="344"/>
      <c r="F32" s="5"/>
      <c r="G32" s="3"/>
      <c r="H32" s="345"/>
      <c r="I32" s="345"/>
      <c r="J32" s="345"/>
    </row>
    <row r="33" spans="1:10" x14ac:dyDescent="0.25">
      <c r="A33" s="2"/>
      <c r="B33" s="2"/>
      <c r="C33" s="344"/>
      <c r="D33" s="344"/>
      <c r="E33" s="344"/>
      <c r="F33" s="5"/>
      <c r="G33" s="3"/>
      <c r="H33" s="345"/>
      <c r="I33" s="345"/>
      <c r="J33" s="345"/>
    </row>
  </sheetData>
  <mergeCells count="58">
    <mergeCell ref="A10:J10"/>
    <mergeCell ref="C2:H2"/>
    <mergeCell ref="C3:D4"/>
    <mergeCell ref="E3:E4"/>
    <mergeCell ref="F3:H3"/>
    <mergeCell ref="C5:D5"/>
    <mergeCell ref="F5:G5"/>
    <mergeCell ref="C6:D6"/>
    <mergeCell ref="C7:D7"/>
    <mergeCell ref="C8:D8"/>
    <mergeCell ref="F8:G8"/>
    <mergeCell ref="A9:J9"/>
    <mergeCell ref="A11:E11"/>
    <mergeCell ref="F11:J11"/>
    <mergeCell ref="C12:E12"/>
    <mergeCell ref="H12:J12"/>
    <mergeCell ref="C13:E13"/>
    <mergeCell ref="H13:J13"/>
    <mergeCell ref="C14:E14"/>
    <mergeCell ref="H14:J14"/>
    <mergeCell ref="C15:E15"/>
    <mergeCell ref="H15:J15"/>
    <mergeCell ref="C16:E16"/>
    <mergeCell ref="H16:J16"/>
    <mergeCell ref="C17:E17"/>
    <mergeCell ref="H17:J17"/>
    <mergeCell ref="C18:E18"/>
    <mergeCell ref="H18:J18"/>
    <mergeCell ref="C19:E19"/>
    <mergeCell ref="H19:J19"/>
    <mergeCell ref="C20:E20"/>
    <mergeCell ref="H20:J20"/>
    <mergeCell ref="C21:E21"/>
    <mergeCell ref="H21:J21"/>
    <mergeCell ref="C22:E22"/>
    <mergeCell ref="H22:J22"/>
    <mergeCell ref="C23:E23"/>
    <mergeCell ref="H23:J23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C32:E32"/>
    <mergeCell ref="H32:J32"/>
    <mergeCell ref="C33:E33"/>
    <mergeCell ref="H33:J33"/>
    <mergeCell ref="C29:E29"/>
    <mergeCell ref="H29:J29"/>
    <mergeCell ref="C30:E30"/>
    <mergeCell ref="H30:J30"/>
    <mergeCell ref="C31:E31"/>
    <mergeCell ref="H31:J3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"/>
  <dimension ref="A1:K33"/>
  <sheetViews>
    <sheetView workbookViewId="0">
      <selection activeCell="C13" sqref="C13:E13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0.140625" bestFit="1" customWidth="1"/>
    <col min="10" max="10" width="12.140625" customWidth="1"/>
    <col min="11" max="11" width="45.7109375" bestFit="1" customWidth="1"/>
  </cols>
  <sheetData>
    <row r="1" spans="1:11" ht="15.75" thickBot="1" x14ac:dyDescent="0.3"/>
    <row r="2" spans="1:11" ht="21.75" thickTop="1" x14ac:dyDescent="0.35">
      <c r="C2" s="351" t="s">
        <v>91</v>
      </c>
      <c r="D2" s="352"/>
      <c r="E2" s="352"/>
      <c r="F2" s="352"/>
      <c r="G2" s="352"/>
      <c r="H2" s="353"/>
    </row>
    <row r="3" spans="1:11" x14ac:dyDescent="0.25">
      <c r="C3" s="354"/>
      <c r="D3" s="355"/>
      <c r="E3" s="356" t="s">
        <v>0</v>
      </c>
      <c r="F3" s="356" t="s">
        <v>1</v>
      </c>
      <c r="G3" s="356"/>
      <c r="H3" s="357"/>
    </row>
    <row r="4" spans="1:11" x14ac:dyDescent="0.25">
      <c r="C4" s="354"/>
      <c r="D4" s="355"/>
      <c r="E4" s="356"/>
      <c r="F4" s="6" t="s">
        <v>3</v>
      </c>
      <c r="G4" s="6" t="s">
        <v>2</v>
      </c>
      <c r="H4" s="8" t="s">
        <v>4</v>
      </c>
    </row>
    <row r="5" spans="1:11" ht="30" customHeight="1" x14ac:dyDescent="0.25">
      <c r="C5" s="358" t="s">
        <v>92</v>
      </c>
      <c r="D5" s="359"/>
      <c r="E5" s="10">
        <v>45242.36</v>
      </c>
      <c r="F5" s="360">
        <v>4619.09</v>
      </c>
      <c r="G5" s="360"/>
      <c r="H5" s="11">
        <v>2465.0700000000002</v>
      </c>
    </row>
    <row r="6" spans="1:11" x14ac:dyDescent="0.25">
      <c r="C6" s="361" t="s">
        <v>3</v>
      </c>
      <c r="D6" s="362"/>
      <c r="E6" s="10">
        <v>10291</v>
      </c>
      <c r="F6" s="10">
        <v>7032</v>
      </c>
      <c r="G6" s="10">
        <v>10587</v>
      </c>
      <c r="H6" s="11">
        <v>0</v>
      </c>
      <c r="I6" t="s">
        <v>113</v>
      </c>
    </row>
    <row r="7" spans="1:11" x14ac:dyDescent="0.25">
      <c r="C7" s="361" t="s">
        <v>6</v>
      </c>
      <c r="D7" s="362"/>
      <c r="E7" s="10">
        <v>47046.48</v>
      </c>
      <c r="F7" s="10">
        <v>14078.8</v>
      </c>
      <c r="G7" s="10">
        <v>0</v>
      </c>
      <c r="H7" s="11">
        <v>0</v>
      </c>
    </row>
    <row r="8" spans="1:11" ht="30" customHeight="1" thickBot="1" x14ac:dyDescent="0.3">
      <c r="C8" s="363" t="s">
        <v>93</v>
      </c>
      <c r="D8" s="364"/>
      <c r="E8" s="12">
        <f>E5+E6-E7</f>
        <v>8486.8799999999974</v>
      </c>
      <c r="F8" s="365">
        <f>F5+F6+G6-F7-G7</f>
        <v>8159.2900000000009</v>
      </c>
      <c r="G8" s="365"/>
      <c r="H8" s="13">
        <f>H5+H6-H7</f>
        <v>2465.0700000000002</v>
      </c>
    </row>
    <row r="9" spans="1:11" ht="15.75" thickTop="1" x14ac:dyDescent="0.25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1" x14ac:dyDescent="0.25">
      <c r="A10" s="350" t="s">
        <v>7</v>
      </c>
      <c r="B10" s="350"/>
      <c r="C10" s="350"/>
      <c r="D10" s="350"/>
      <c r="E10" s="350"/>
      <c r="F10" s="350"/>
      <c r="G10" s="350"/>
      <c r="H10" s="350"/>
      <c r="I10" s="350"/>
      <c r="J10" s="350"/>
    </row>
    <row r="11" spans="1:11" x14ac:dyDescent="0.25">
      <c r="A11" s="346" t="s">
        <v>0</v>
      </c>
      <c r="B11" s="347"/>
      <c r="C11" s="347"/>
      <c r="D11" s="347"/>
      <c r="E11" s="348"/>
      <c r="F11" s="346" t="s">
        <v>1</v>
      </c>
      <c r="G11" s="347"/>
      <c r="H11" s="347"/>
      <c r="I11" s="347"/>
      <c r="J11" s="348"/>
      <c r="K11" s="14"/>
    </row>
    <row r="12" spans="1:11" x14ac:dyDescent="0.25">
      <c r="A12" s="7" t="s">
        <v>30</v>
      </c>
      <c r="B12" s="7" t="s">
        <v>31</v>
      </c>
      <c r="C12" s="349" t="s">
        <v>32</v>
      </c>
      <c r="D12" s="349"/>
      <c r="E12" s="349"/>
      <c r="F12" s="7" t="s">
        <v>30</v>
      </c>
      <c r="G12" s="7" t="s">
        <v>31</v>
      </c>
      <c r="H12" s="349" t="s">
        <v>32</v>
      </c>
      <c r="I12" s="349"/>
      <c r="J12" s="349"/>
    </row>
    <row r="13" spans="1:11" x14ac:dyDescent="0.25">
      <c r="A13" s="4">
        <v>41122</v>
      </c>
      <c r="B13" s="3">
        <v>8392.3799999999992</v>
      </c>
      <c r="C13" s="345" t="s">
        <v>40</v>
      </c>
      <c r="D13" s="345"/>
      <c r="E13" s="345"/>
      <c r="F13" s="5">
        <v>41123</v>
      </c>
      <c r="G13" s="3">
        <v>21</v>
      </c>
      <c r="H13" s="345" t="s">
        <v>13</v>
      </c>
      <c r="I13" s="345"/>
      <c r="J13" s="345"/>
      <c r="K13" s="14"/>
    </row>
    <row r="14" spans="1:11" x14ac:dyDescent="0.25">
      <c r="A14" s="4">
        <v>41122</v>
      </c>
      <c r="B14" s="3">
        <v>33.79</v>
      </c>
      <c r="C14" s="345" t="s">
        <v>126</v>
      </c>
      <c r="D14" s="345"/>
      <c r="E14" s="345"/>
      <c r="F14" s="5">
        <v>41128</v>
      </c>
      <c r="G14" s="3">
        <v>36.25</v>
      </c>
      <c r="H14" s="345" t="s">
        <v>48</v>
      </c>
      <c r="I14" s="345"/>
      <c r="J14" s="345"/>
    </row>
    <row r="15" spans="1:11" x14ac:dyDescent="0.25">
      <c r="A15" s="4">
        <v>41122</v>
      </c>
      <c r="B15" s="3">
        <v>12675.89</v>
      </c>
      <c r="C15" s="345" t="s">
        <v>39</v>
      </c>
      <c r="D15" s="345"/>
      <c r="E15" s="345"/>
      <c r="F15" s="5">
        <v>41128</v>
      </c>
      <c r="G15" s="3">
        <v>36.25</v>
      </c>
      <c r="H15" s="345" t="s">
        <v>49</v>
      </c>
      <c r="I15" s="345"/>
      <c r="J15" s="345"/>
    </row>
    <row r="16" spans="1:11" x14ac:dyDescent="0.25">
      <c r="A16" s="4">
        <v>41122</v>
      </c>
      <c r="B16" s="9">
        <v>51.03</v>
      </c>
      <c r="C16" s="345" t="s">
        <v>125</v>
      </c>
      <c r="D16" s="345"/>
      <c r="E16" s="345"/>
      <c r="F16" s="5">
        <v>41130</v>
      </c>
      <c r="G16" s="3">
        <v>300</v>
      </c>
      <c r="H16" s="345" t="s">
        <v>75</v>
      </c>
      <c r="I16" s="345"/>
      <c r="J16" s="345"/>
    </row>
    <row r="17" spans="1:11" x14ac:dyDescent="0.25">
      <c r="A17" s="4">
        <v>41130</v>
      </c>
      <c r="B17" s="3">
        <v>5000</v>
      </c>
      <c r="C17" s="345" t="s">
        <v>72</v>
      </c>
      <c r="D17" s="345"/>
      <c r="E17" s="345"/>
      <c r="F17" s="5">
        <v>41130</v>
      </c>
      <c r="G17" s="3">
        <v>2500</v>
      </c>
      <c r="H17" s="345" t="s">
        <v>95</v>
      </c>
      <c r="I17" s="345"/>
      <c r="J17" s="345"/>
      <c r="K17" t="s">
        <v>98</v>
      </c>
    </row>
    <row r="18" spans="1:11" x14ac:dyDescent="0.25">
      <c r="A18" s="4">
        <v>41137</v>
      </c>
      <c r="B18" s="3">
        <v>1180.21</v>
      </c>
      <c r="C18" s="345" t="s">
        <v>94</v>
      </c>
      <c r="D18" s="345"/>
      <c r="E18" s="345"/>
      <c r="F18" s="5">
        <v>41131</v>
      </c>
      <c r="G18" s="3">
        <v>2500</v>
      </c>
      <c r="H18" s="345" t="s">
        <v>96</v>
      </c>
      <c r="I18" s="345"/>
      <c r="J18" s="345"/>
    </row>
    <row r="19" spans="1:11" x14ac:dyDescent="0.25">
      <c r="A19" s="4">
        <v>41137</v>
      </c>
      <c r="B19" s="3">
        <v>8482.5</v>
      </c>
      <c r="C19" s="345" t="s">
        <v>40</v>
      </c>
      <c r="D19" s="345"/>
      <c r="E19" s="345"/>
      <c r="F19" s="5">
        <v>41134</v>
      </c>
      <c r="G19" s="3">
        <v>300</v>
      </c>
      <c r="H19" s="345" t="s">
        <v>75</v>
      </c>
      <c r="I19" s="345"/>
      <c r="J19" s="345"/>
    </row>
    <row r="20" spans="1:11" x14ac:dyDescent="0.25">
      <c r="A20" s="4">
        <v>41137</v>
      </c>
      <c r="B20" s="3">
        <v>11230.68</v>
      </c>
      <c r="C20" s="345" t="s">
        <v>39</v>
      </c>
      <c r="D20" s="345"/>
      <c r="E20" s="345"/>
      <c r="F20" s="5">
        <v>41136</v>
      </c>
      <c r="G20" s="3">
        <v>81.8</v>
      </c>
      <c r="H20" s="345" t="s">
        <v>74</v>
      </c>
      <c r="I20" s="345"/>
      <c r="J20" s="345"/>
    </row>
    <row r="21" spans="1:11" x14ac:dyDescent="0.25">
      <c r="A21" s="2"/>
      <c r="B21" s="2"/>
      <c r="C21" s="344"/>
      <c r="D21" s="344"/>
      <c r="E21" s="344"/>
      <c r="F21" s="5">
        <v>41136</v>
      </c>
      <c r="G21" s="3">
        <v>25.9</v>
      </c>
      <c r="H21" s="345" t="s">
        <v>74</v>
      </c>
      <c r="I21" s="345"/>
      <c r="J21" s="345"/>
    </row>
    <row r="22" spans="1:11" x14ac:dyDescent="0.25">
      <c r="A22" s="2"/>
      <c r="B22" s="2"/>
      <c r="C22" s="344"/>
      <c r="D22" s="344"/>
      <c r="E22" s="344"/>
      <c r="F22" s="5">
        <v>41136</v>
      </c>
      <c r="G22" s="3">
        <v>32.5</v>
      </c>
      <c r="H22" s="345" t="s">
        <v>74</v>
      </c>
      <c r="I22" s="345"/>
      <c r="J22" s="345"/>
    </row>
    <row r="23" spans="1:11" x14ac:dyDescent="0.25">
      <c r="A23" s="2"/>
      <c r="B23" s="2"/>
      <c r="C23" s="344"/>
      <c r="D23" s="344"/>
      <c r="E23" s="344"/>
      <c r="F23" s="5">
        <v>41136</v>
      </c>
      <c r="G23" s="3">
        <v>62.4</v>
      </c>
      <c r="H23" s="345" t="s">
        <v>74</v>
      </c>
      <c r="I23" s="345"/>
      <c r="J23" s="345"/>
    </row>
    <row r="24" spans="1:11" x14ac:dyDescent="0.25">
      <c r="A24" s="2"/>
      <c r="B24" s="2"/>
      <c r="C24" s="344"/>
      <c r="D24" s="344"/>
      <c r="E24" s="344"/>
      <c r="F24" s="5">
        <v>41136</v>
      </c>
      <c r="G24" s="3">
        <v>60.7</v>
      </c>
      <c r="H24" s="345" t="s">
        <v>74</v>
      </c>
      <c r="I24" s="345"/>
      <c r="J24" s="345"/>
    </row>
    <row r="25" spans="1:11" x14ac:dyDescent="0.25">
      <c r="A25" s="2"/>
      <c r="B25" s="2"/>
      <c r="C25" s="344"/>
      <c r="D25" s="344"/>
      <c r="E25" s="344"/>
      <c r="F25" s="5">
        <v>41137</v>
      </c>
      <c r="G25" s="3">
        <v>1430</v>
      </c>
      <c r="H25" s="345" t="s">
        <v>75</v>
      </c>
      <c r="I25" s="345"/>
      <c r="J25" s="345"/>
    </row>
    <row r="26" spans="1:11" x14ac:dyDescent="0.25">
      <c r="A26" s="2"/>
      <c r="B26" s="2"/>
      <c r="C26" s="344"/>
      <c r="D26" s="344"/>
      <c r="E26" s="344"/>
      <c r="F26" s="1">
        <v>41148</v>
      </c>
      <c r="G26" s="3">
        <v>1404</v>
      </c>
      <c r="H26" s="345" t="s">
        <v>51</v>
      </c>
      <c r="I26" s="345"/>
      <c r="J26" s="345"/>
    </row>
    <row r="27" spans="1:11" x14ac:dyDescent="0.25">
      <c r="A27" s="2"/>
      <c r="B27" s="2"/>
      <c r="C27" s="344"/>
      <c r="D27" s="344"/>
      <c r="E27" s="344"/>
      <c r="F27" s="5">
        <v>41148</v>
      </c>
      <c r="G27" s="3">
        <v>180</v>
      </c>
      <c r="H27" s="345" t="s">
        <v>76</v>
      </c>
      <c r="I27" s="345"/>
      <c r="J27" s="345"/>
    </row>
    <row r="28" spans="1:11" x14ac:dyDescent="0.25">
      <c r="A28" s="2"/>
      <c r="B28" s="2"/>
      <c r="C28" s="344"/>
      <c r="D28" s="344"/>
      <c r="E28" s="344"/>
      <c r="F28" s="5">
        <v>41152</v>
      </c>
      <c r="G28" s="3">
        <v>108</v>
      </c>
      <c r="H28" s="345" t="s">
        <v>97</v>
      </c>
      <c r="I28" s="345"/>
      <c r="J28" s="345"/>
    </row>
    <row r="29" spans="1:11" x14ac:dyDescent="0.25">
      <c r="A29" s="2"/>
      <c r="B29" s="2"/>
      <c r="C29" s="344"/>
      <c r="D29" s="344"/>
      <c r="E29" s="344"/>
      <c r="F29" s="5">
        <v>41152</v>
      </c>
      <c r="G29" s="3">
        <v>5000</v>
      </c>
      <c r="H29" s="345" t="s">
        <v>72</v>
      </c>
      <c r="I29" s="345"/>
      <c r="J29" s="345"/>
    </row>
    <row r="30" spans="1:11" x14ac:dyDescent="0.25">
      <c r="A30" s="2"/>
      <c r="B30" s="2"/>
      <c r="C30" s="344"/>
      <c r="D30" s="344"/>
      <c r="E30" s="344"/>
      <c r="F30" s="5"/>
      <c r="G30" s="3"/>
      <c r="H30" s="345"/>
      <c r="I30" s="345"/>
      <c r="J30" s="345"/>
    </row>
    <row r="31" spans="1:11" x14ac:dyDescent="0.25">
      <c r="A31" s="2"/>
      <c r="B31" s="2"/>
      <c r="C31" s="344"/>
      <c r="D31" s="344"/>
      <c r="E31" s="344"/>
      <c r="F31" s="5"/>
      <c r="G31" s="3"/>
      <c r="H31" s="345"/>
      <c r="I31" s="345"/>
      <c r="J31" s="345"/>
    </row>
    <row r="32" spans="1:11" x14ac:dyDescent="0.25">
      <c r="A32" s="2"/>
      <c r="B32" s="2"/>
      <c r="C32" s="344"/>
      <c r="D32" s="344"/>
      <c r="E32" s="344"/>
      <c r="F32" s="5"/>
      <c r="G32" s="3"/>
      <c r="H32" s="345"/>
      <c r="I32" s="345"/>
      <c r="J32" s="345"/>
    </row>
    <row r="33" spans="1:10" x14ac:dyDescent="0.25">
      <c r="A33" s="2"/>
      <c r="B33" s="2"/>
      <c r="C33" s="344"/>
      <c r="D33" s="344"/>
      <c r="E33" s="344"/>
      <c r="F33" s="5"/>
      <c r="G33" s="3"/>
      <c r="H33" s="345"/>
      <c r="I33" s="345"/>
      <c r="J33" s="345"/>
    </row>
  </sheetData>
  <mergeCells count="58">
    <mergeCell ref="A10:J10"/>
    <mergeCell ref="C2:H2"/>
    <mergeCell ref="C3:D4"/>
    <mergeCell ref="E3:E4"/>
    <mergeCell ref="F3:H3"/>
    <mergeCell ref="C5:D5"/>
    <mergeCell ref="F5:G5"/>
    <mergeCell ref="C6:D6"/>
    <mergeCell ref="C7:D7"/>
    <mergeCell ref="C8:D8"/>
    <mergeCell ref="F8:G8"/>
    <mergeCell ref="A9:J9"/>
    <mergeCell ref="C15:E15"/>
    <mergeCell ref="H14:J14"/>
    <mergeCell ref="H15:J15"/>
    <mergeCell ref="H16:J16"/>
    <mergeCell ref="A11:E11"/>
    <mergeCell ref="F11:J11"/>
    <mergeCell ref="C12:E12"/>
    <mergeCell ref="H12:J12"/>
    <mergeCell ref="C13:E13"/>
    <mergeCell ref="H13:J13"/>
    <mergeCell ref="C17:E17"/>
    <mergeCell ref="H17:J17"/>
    <mergeCell ref="C18:E18"/>
    <mergeCell ref="H18:J18"/>
    <mergeCell ref="C19:E19"/>
    <mergeCell ref="H19:J19"/>
    <mergeCell ref="C20:E20"/>
    <mergeCell ref="H20:J20"/>
    <mergeCell ref="C21:E21"/>
    <mergeCell ref="H21:J21"/>
    <mergeCell ref="C22:E22"/>
    <mergeCell ref="H22:J22"/>
    <mergeCell ref="C28:E28"/>
    <mergeCell ref="H28:J28"/>
    <mergeCell ref="C23:E23"/>
    <mergeCell ref="H23:J23"/>
    <mergeCell ref="C24:E24"/>
    <mergeCell ref="H24:J24"/>
    <mergeCell ref="C25:E25"/>
    <mergeCell ref="H25:J25"/>
    <mergeCell ref="C32:E32"/>
    <mergeCell ref="H32:J32"/>
    <mergeCell ref="C33:E33"/>
    <mergeCell ref="H33:J33"/>
    <mergeCell ref="C14:E14"/>
    <mergeCell ref="C16:E16"/>
    <mergeCell ref="C29:E29"/>
    <mergeCell ref="H29:J29"/>
    <mergeCell ref="C30:E30"/>
    <mergeCell ref="H30:J30"/>
    <mergeCell ref="C31:E31"/>
    <mergeCell ref="H31:J31"/>
    <mergeCell ref="C26:E26"/>
    <mergeCell ref="H26:J26"/>
    <mergeCell ref="C27:E27"/>
    <mergeCell ref="H27:J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"/>
  <dimension ref="A1:K33"/>
  <sheetViews>
    <sheetView workbookViewId="0">
      <selection activeCell="H19" sqref="H19:J19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0.140625" bestFit="1" customWidth="1"/>
    <col min="10" max="10" width="12.140625" customWidth="1"/>
    <col min="11" max="11" width="45.7109375" bestFit="1" customWidth="1"/>
  </cols>
  <sheetData>
    <row r="1" spans="1:11" ht="15.75" thickBot="1" x14ac:dyDescent="0.3"/>
    <row r="2" spans="1:11" ht="21.75" thickTop="1" x14ac:dyDescent="0.35">
      <c r="C2" s="351" t="s">
        <v>99</v>
      </c>
      <c r="D2" s="352"/>
      <c r="E2" s="352"/>
      <c r="F2" s="352"/>
      <c r="G2" s="352"/>
      <c r="H2" s="353"/>
    </row>
    <row r="3" spans="1:11" x14ac:dyDescent="0.25">
      <c r="C3" s="354"/>
      <c r="D3" s="355"/>
      <c r="E3" s="356" t="s">
        <v>0</v>
      </c>
      <c r="F3" s="356" t="s">
        <v>1</v>
      </c>
      <c r="G3" s="356"/>
      <c r="H3" s="357"/>
    </row>
    <row r="4" spans="1:11" x14ac:dyDescent="0.25">
      <c r="C4" s="354"/>
      <c r="D4" s="355"/>
      <c r="E4" s="356"/>
      <c r="F4" s="6" t="s">
        <v>3</v>
      </c>
      <c r="G4" s="6" t="s">
        <v>2</v>
      </c>
      <c r="H4" s="8" t="s">
        <v>4</v>
      </c>
    </row>
    <row r="5" spans="1:11" ht="30" customHeight="1" x14ac:dyDescent="0.25">
      <c r="C5" s="358" t="s">
        <v>100</v>
      </c>
      <c r="D5" s="359"/>
      <c r="E5" s="10">
        <v>8486.8799999999992</v>
      </c>
      <c r="F5" s="360">
        <v>8159.29</v>
      </c>
      <c r="G5" s="360"/>
      <c r="H5" s="11">
        <v>2465.0700000000002</v>
      </c>
    </row>
    <row r="6" spans="1:11" x14ac:dyDescent="0.25">
      <c r="C6" s="361" t="s">
        <v>3</v>
      </c>
      <c r="D6" s="362"/>
      <c r="E6" s="10">
        <v>9665</v>
      </c>
      <c r="F6" s="10">
        <v>6193</v>
      </c>
      <c r="G6" s="10">
        <v>12093.67</v>
      </c>
      <c r="H6" s="11">
        <v>0</v>
      </c>
    </row>
    <row r="7" spans="1:11" x14ac:dyDescent="0.25">
      <c r="C7" s="361" t="s">
        <v>6</v>
      </c>
      <c r="D7" s="362"/>
      <c r="E7" s="10">
        <v>10000.26</v>
      </c>
      <c r="F7" s="10">
        <v>4638.12</v>
      </c>
      <c r="G7" s="10">
        <v>0</v>
      </c>
      <c r="H7" s="11">
        <v>0</v>
      </c>
    </row>
    <row r="8" spans="1:11" ht="30" customHeight="1" thickBot="1" x14ac:dyDescent="0.3">
      <c r="C8" s="363" t="s">
        <v>101</v>
      </c>
      <c r="D8" s="364"/>
      <c r="E8" s="12">
        <f>E5+E6-E7</f>
        <v>8151.6199999999972</v>
      </c>
      <c r="F8" s="365">
        <f>F5+F6+G6-F7-G7</f>
        <v>21807.84</v>
      </c>
      <c r="G8" s="365"/>
      <c r="H8" s="13">
        <f>H5+H6-H7</f>
        <v>2465.0700000000002</v>
      </c>
    </row>
    <row r="9" spans="1:11" ht="15.75" thickTop="1" x14ac:dyDescent="0.25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1" x14ac:dyDescent="0.25">
      <c r="A10" s="350" t="s">
        <v>7</v>
      </c>
      <c r="B10" s="350"/>
      <c r="C10" s="350"/>
      <c r="D10" s="350"/>
      <c r="E10" s="350"/>
      <c r="F10" s="350"/>
      <c r="G10" s="350"/>
      <c r="H10" s="350"/>
      <c r="I10" s="350"/>
      <c r="J10" s="350"/>
    </row>
    <row r="11" spans="1:11" x14ac:dyDescent="0.25">
      <c r="A11" s="346" t="s">
        <v>0</v>
      </c>
      <c r="B11" s="347"/>
      <c r="C11" s="347"/>
      <c r="D11" s="347"/>
      <c r="E11" s="348"/>
      <c r="F11" s="346" t="s">
        <v>1</v>
      </c>
      <c r="G11" s="347"/>
      <c r="H11" s="347"/>
      <c r="I11" s="347"/>
      <c r="J11" s="348"/>
      <c r="K11" s="14"/>
    </row>
    <row r="12" spans="1:11" x14ac:dyDescent="0.25">
      <c r="A12" s="7" t="s">
        <v>30</v>
      </c>
      <c r="B12" s="7" t="s">
        <v>31</v>
      </c>
      <c r="C12" s="349" t="s">
        <v>32</v>
      </c>
      <c r="D12" s="349"/>
      <c r="E12" s="349"/>
      <c r="F12" s="7" t="s">
        <v>30</v>
      </c>
      <c r="G12" s="7" t="s">
        <v>31</v>
      </c>
      <c r="H12" s="349" t="s">
        <v>32</v>
      </c>
      <c r="I12" s="349"/>
      <c r="J12" s="349"/>
    </row>
    <row r="13" spans="1:11" x14ac:dyDescent="0.25">
      <c r="A13" s="4">
        <v>41178</v>
      </c>
      <c r="B13" s="3">
        <v>10000.26</v>
      </c>
      <c r="C13" s="345" t="s">
        <v>102</v>
      </c>
      <c r="D13" s="345"/>
      <c r="E13" s="345"/>
      <c r="F13" s="5">
        <v>41154</v>
      </c>
      <c r="G13" s="3">
        <v>31.5</v>
      </c>
      <c r="H13" s="345" t="s">
        <v>13</v>
      </c>
      <c r="I13" s="345"/>
      <c r="J13" s="345"/>
      <c r="K13" s="14"/>
    </row>
    <row r="14" spans="1:11" x14ac:dyDescent="0.25">
      <c r="A14" s="4"/>
      <c r="B14" s="3"/>
      <c r="C14" s="345"/>
      <c r="D14" s="345"/>
      <c r="E14" s="345"/>
      <c r="F14" s="5">
        <v>41157</v>
      </c>
      <c r="G14" s="3">
        <v>796.5</v>
      </c>
      <c r="H14" s="345" t="s">
        <v>103</v>
      </c>
      <c r="I14" s="345"/>
      <c r="J14" s="345"/>
    </row>
    <row r="15" spans="1:11" x14ac:dyDescent="0.25">
      <c r="A15" s="5"/>
      <c r="B15" s="3"/>
      <c r="C15" s="345"/>
      <c r="D15" s="345"/>
      <c r="E15" s="345"/>
      <c r="F15" s="5">
        <v>41157</v>
      </c>
      <c r="G15" s="3">
        <v>70.25</v>
      </c>
      <c r="H15" s="345" t="s">
        <v>104</v>
      </c>
      <c r="I15" s="345"/>
      <c r="J15" s="345"/>
    </row>
    <row r="16" spans="1:11" x14ac:dyDescent="0.25">
      <c r="A16" s="5"/>
      <c r="B16" s="3"/>
      <c r="C16" s="345"/>
      <c r="D16" s="345"/>
      <c r="E16" s="345"/>
      <c r="F16" s="5">
        <v>41159</v>
      </c>
      <c r="G16" s="3">
        <v>69.75</v>
      </c>
      <c r="H16" s="345" t="s">
        <v>48</v>
      </c>
      <c r="I16" s="345"/>
      <c r="J16" s="345"/>
    </row>
    <row r="17" spans="1:10" x14ac:dyDescent="0.25">
      <c r="A17" s="5"/>
      <c r="B17" s="3"/>
      <c r="C17" s="345"/>
      <c r="D17" s="345"/>
      <c r="E17" s="345"/>
      <c r="F17" s="5">
        <v>41159</v>
      </c>
      <c r="G17" s="3">
        <v>36.25</v>
      </c>
      <c r="H17" s="345" t="s">
        <v>49</v>
      </c>
      <c r="I17" s="345"/>
      <c r="J17" s="345"/>
    </row>
    <row r="18" spans="1:10" x14ac:dyDescent="0.25">
      <c r="A18" s="5"/>
      <c r="B18" s="3"/>
      <c r="C18" s="344"/>
      <c r="D18" s="344"/>
      <c r="E18" s="344"/>
      <c r="F18" s="5">
        <v>41169</v>
      </c>
      <c r="G18" s="3">
        <v>29.1</v>
      </c>
      <c r="H18" s="345" t="s">
        <v>74</v>
      </c>
      <c r="I18" s="345"/>
      <c r="J18" s="345"/>
    </row>
    <row r="19" spans="1:10" x14ac:dyDescent="0.25">
      <c r="A19" s="2"/>
      <c r="B19" s="2"/>
      <c r="C19" s="344"/>
      <c r="D19" s="344"/>
      <c r="E19" s="344"/>
      <c r="F19" s="5">
        <v>41169</v>
      </c>
      <c r="G19" s="3">
        <v>37.799999999999997</v>
      </c>
      <c r="H19" s="345" t="s">
        <v>74</v>
      </c>
      <c r="I19" s="345"/>
      <c r="J19" s="345"/>
    </row>
    <row r="20" spans="1:10" x14ac:dyDescent="0.25">
      <c r="A20" s="2"/>
      <c r="B20" s="2"/>
      <c r="C20" s="344"/>
      <c r="D20" s="344"/>
      <c r="E20" s="344"/>
      <c r="F20" s="5">
        <v>41169</v>
      </c>
      <c r="G20" s="3">
        <v>78.099999999999994</v>
      </c>
      <c r="H20" s="345" t="s">
        <v>74</v>
      </c>
      <c r="I20" s="345"/>
      <c r="J20" s="345"/>
    </row>
    <row r="21" spans="1:10" x14ac:dyDescent="0.25">
      <c r="A21" s="2"/>
      <c r="B21" s="2"/>
      <c r="C21" s="344"/>
      <c r="D21" s="344"/>
      <c r="E21" s="344"/>
      <c r="F21" s="5">
        <v>41169</v>
      </c>
      <c r="G21" s="3">
        <v>71.8</v>
      </c>
      <c r="H21" s="345" t="s">
        <v>74</v>
      </c>
      <c r="I21" s="345"/>
      <c r="J21" s="345"/>
    </row>
    <row r="22" spans="1:10" x14ac:dyDescent="0.25">
      <c r="A22" s="2"/>
      <c r="B22" s="2"/>
      <c r="C22" s="344"/>
      <c r="D22" s="344"/>
      <c r="E22" s="344"/>
      <c r="F22" s="5">
        <v>41169</v>
      </c>
      <c r="G22" s="3">
        <v>175</v>
      </c>
      <c r="H22" s="345" t="s">
        <v>74</v>
      </c>
      <c r="I22" s="345"/>
      <c r="J22" s="345"/>
    </row>
    <row r="23" spans="1:10" x14ac:dyDescent="0.25">
      <c r="A23" s="2"/>
      <c r="B23" s="2"/>
      <c r="C23" s="344"/>
      <c r="D23" s="344"/>
      <c r="E23" s="344"/>
      <c r="F23" s="5">
        <v>41170</v>
      </c>
      <c r="G23" s="3">
        <v>708</v>
      </c>
      <c r="H23" s="345" t="s">
        <v>84</v>
      </c>
      <c r="I23" s="345"/>
      <c r="J23" s="345"/>
    </row>
    <row r="24" spans="1:10" x14ac:dyDescent="0.25">
      <c r="A24" s="2"/>
      <c r="B24" s="2"/>
      <c r="C24" s="344"/>
      <c r="D24" s="344"/>
      <c r="E24" s="344"/>
      <c r="F24" s="5">
        <v>41170</v>
      </c>
      <c r="G24" s="3">
        <v>2498.0700000000002</v>
      </c>
      <c r="H24" s="345" t="s">
        <v>105</v>
      </c>
      <c r="I24" s="345"/>
      <c r="J24" s="345"/>
    </row>
    <row r="25" spans="1:10" x14ac:dyDescent="0.25">
      <c r="A25" s="2"/>
      <c r="B25" s="2"/>
      <c r="C25" s="344"/>
      <c r="D25" s="344"/>
      <c r="E25" s="344"/>
      <c r="F25" s="5">
        <v>41177</v>
      </c>
      <c r="G25" s="3">
        <v>36</v>
      </c>
      <c r="H25" s="345" t="s">
        <v>106</v>
      </c>
      <c r="I25" s="345"/>
      <c r="J25" s="345"/>
    </row>
    <row r="26" spans="1:10" x14ac:dyDescent="0.25">
      <c r="A26" s="2"/>
      <c r="B26" s="2"/>
      <c r="C26" s="344"/>
      <c r="D26" s="344"/>
      <c r="E26" s="344"/>
      <c r="F26" s="5"/>
      <c r="G26" s="3"/>
      <c r="H26" s="345"/>
      <c r="I26" s="345"/>
      <c r="J26" s="345"/>
    </row>
    <row r="27" spans="1:10" x14ac:dyDescent="0.25">
      <c r="A27" s="2"/>
      <c r="B27" s="2"/>
      <c r="C27" s="344"/>
      <c r="D27" s="344"/>
      <c r="E27" s="344"/>
      <c r="F27" s="5"/>
      <c r="G27" s="3"/>
      <c r="H27" s="345"/>
      <c r="I27" s="345"/>
      <c r="J27" s="345"/>
    </row>
    <row r="28" spans="1:10" x14ac:dyDescent="0.25">
      <c r="A28" s="2"/>
      <c r="B28" s="2"/>
      <c r="C28" s="344"/>
      <c r="D28" s="344"/>
      <c r="E28" s="344"/>
      <c r="F28" s="5"/>
      <c r="G28" s="3"/>
      <c r="H28" s="345"/>
      <c r="I28" s="345"/>
      <c r="J28" s="345"/>
    </row>
    <row r="29" spans="1:10" x14ac:dyDescent="0.25">
      <c r="A29" s="2"/>
      <c r="B29" s="2"/>
      <c r="C29" s="344"/>
      <c r="D29" s="344"/>
      <c r="E29" s="344"/>
      <c r="F29" s="5"/>
      <c r="G29" s="3"/>
      <c r="H29" s="345"/>
      <c r="I29" s="345"/>
      <c r="J29" s="345"/>
    </row>
    <row r="30" spans="1:10" x14ac:dyDescent="0.25">
      <c r="A30" s="2"/>
      <c r="B30" s="2"/>
      <c r="C30" s="344"/>
      <c r="D30" s="344"/>
      <c r="E30" s="344"/>
      <c r="F30" s="5"/>
      <c r="G30" s="3"/>
      <c r="H30" s="345"/>
      <c r="I30" s="345"/>
      <c r="J30" s="345"/>
    </row>
    <row r="31" spans="1:10" x14ac:dyDescent="0.25">
      <c r="A31" s="2"/>
      <c r="B31" s="2"/>
      <c r="C31" s="344"/>
      <c r="D31" s="344"/>
      <c r="E31" s="344"/>
      <c r="F31" s="5"/>
      <c r="G31" s="3"/>
      <c r="H31" s="345"/>
      <c r="I31" s="345"/>
      <c r="J31" s="345"/>
    </row>
    <row r="32" spans="1:10" x14ac:dyDescent="0.25">
      <c r="A32" s="2"/>
      <c r="B32" s="2"/>
      <c r="C32" s="344"/>
      <c r="D32" s="344"/>
      <c r="E32" s="344"/>
      <c r="F32" s="5"/>
      <c r="G32" s="3"/>
      <c r="H32" s="345"/>
      <c r="I32" s="345"/>
      <c r="J32" s="345"/>
    </row>
    <row r="33" spans="1:10" x14ac:dyDescent="0.25">
      <c r="A33" s="2"/>
      <c r="B33" s="2"/>
      <c r="C33" s="344"/>
      <c r="D33" s="344"/>
      <c r="E33" s="344"/>
      <c r="F33" s="5"/>
      <c r="G33" s="3"/>
      <c r="H33" s="345"/>
      <c r="I33" s="345"/>
      <c r="J33" s="345"/>
    </row>
  </sheetData>
  <mergeCells count="58">
    <mergeCell ref="A10:J10"/>
    <mergeCell ref="C2:H2"/>
    <mergeCell ref="C3:D4"/>
    <mergeCell ref="E3:E4"/>
    <mergeCell ref="F3:H3"/>
    <mergeCell ref="C5:D5"/>
    <mergeCell ref="F5:G5"/>
    <mergeCell ref="C6:D6"/>
    <mergeCell ref="C7:D7"/>
    <mergeCell ref="C8:D8"/>
    <mergeCell ref="F8:G8"/>
    <mergeCell ref="A9:J9"/>
    <mergeCell ref="A11:E11"/>
    <mergeCell ref="F11:J11"/>
    <mergeCell ref="C12:E12"/>
    <mergeCell ref="H12:J12"/>
    <mergeCell ref="C13:E13"/>
    <mergeCell ref="H13:J13"/>
    <mergeCell ref="C14:E14"/>
    <mergeCell ref="H16:J16"/>
    <mergeCell ref="C15:E15"/>
    <mergeCell ref="H17:J17"/>
    <mergeCell ref="C16:E16"/>
    <mergeCell ref="C20:E20"/>
    <mergeCell ref="C21:E21"/>
    <mergeCell ref="C22:E22"/>
    <mergeCell ref="C17:E17"/>
    <mergeCell ref="C18:E18"/>
    <mergeCell ref="C19:E19"/>
    <mergeCell ref="C32:E32"/>
    <mergeCell ref="H32:J32"/>
    <mergeCell ref="C33:E33"/>
    <mergeCell ref="H33:J33"/>
    <mergeCell ref="H14:J14"/>
    <mergeCell ref="H15:J15"/>
    <mergeCell ref="H18:J18"/>
    <mergeCell ref="C29:E29"/>
    <mergeCell ref="C30:E30"/>
    <mergeCell ref="C31:E31"/>
    <mergeCell ref="C26:E26"/>
    <mergeCell ref="C27:E27"/>
    <mergeCell ref="C28:E28"/>
    <mergeCell ref="C23:E23"/>
    <mergeCell ref="C24:E24"/>
    <mergeCell ref="C25:E25"/>
    <mergeCell ref="H22:J22"/>
    <mergeCell ref="H19:J19"/>
    <mergeCell ref="H20:J20"/>
    <mergeCell ref="H21:J21"/>
    <mergeCell ref="H27:J27"/>
    <mergeCell ref="H28:J28"/>
    <mergeCell ref="H29:J29"/>
    <mergeCell ref="H30:J30"/>
    <mergeCell ref="H31:J31"/>
    <mergeCell ref="H23:J23"/>
    <mergeCell ref="H24:J24"/>
    <mergeCell ref="H25:J25"/>
    <mergeCell ref="H26:J2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8"/>
  <dimension ref="A1:K33"/>
  <sheetViews>
    <sheetView workbookViewId="0">
      <selection activeCell="I6" sqref="I6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0.140625" bestFit="1" customWidth="1"/>
    <col min="10" max="10" width="12.140625" customWidth="1"/>
    <col min="11" max="11" width="45.7109375" bestFit="1" customWidth="1"/>
  </cols>
  <sheetData>
    <row r="1" spans="1:11" ht="15.75" thickBot="1" x14ac:dyDescent="0.3"/>
    <row r="2" spans="1:11" ht="21.75" thickTop="1" x14ac:dyDescent="0.35">
      <c r="C2" s="351" t="s">
        <v>107</v>
      </c>
      <c r="D2" s="352"/>
      <c r="E2" s="352"/>
      <c r="F2" s="352"/>
      <c r="G2" s="352"/>
      <c r="H2" s="353"/>
    </row>
    <row r="3" spans="1:11" x14ac:dyDescent="0.25">
      <c r="C3" s="354"/>
      <c r="D3" s="355"/>
      <c r="E3" s="356" t="s">
        <v>0</v>
      </c>
      <c r="F3" s="356" t="s">
        <v>1</v>
      </c>
      <c r="G3" s="356"/>
      <c r="H3" s="357"/>
    </row>
    <row r="4" spans="1:11" x14ac:dyDescent="0.25">
      <c r="C4" s="354"/>
      <c r="D4" s="355"/>
      <c r="E4" s="356"/>
      <c r="F4" s="6" t="s">
        <v>3</v>
      </c>
      <c r="G4" s="6" t="s">
        <v>2</v>
      </c>
      <c r="H4" s="8" t="s">
        <v>4</v>
      </c>
    </row>
    <row r="5" spans="1:11" ht="30" customHeight="1" x14ac:dyDescent="0.25">
      <c r="C5" s="358" t="s">
        <v>108</v>
      </c>
      <c r="D5" s="359"/>
      <c r="E5" s="10">
        <v>8151.62</v>
      </c>
      <c r="F5" s="360">
        <v>21807.84</v>
      </c>
      <c r="G5" s="360"/>
      <c r="H5" s="11">
        <v>2465.0700000000002</v>
      </c>
    </row>
    <row r="6" spans="1:11" x14ac:dyDescent="0.25">
      <c r="C6" s="361" t="s">
        <v>3</v>
      </c>
      <c r="D6" s="362"/>
      <c r="E6" s="10">
        <v>12143</v>
      </c>
      <c r="F6" s="10">
        <v>5474</v>
      </c>
      <c r="G6" s="10">
        <v>18329</v>
      </c>
      <c r="H6" s="11">
        <v>0</v>
      </c>
      <c r="I6" t="s">
        <v>114</v>
      </c>
    </row>
    <row r="7" spans="1:11" x14ac:dyDescent="0.25">
      <c r="C7" s="361" t="s">
        <v>6</v>
      </c>
      <c r="D7" s="362"/>
      <c r="E7" s="10">
        <v>14062.72</v>
      </c>
      <c r="F7" s="10">
        <v>38505.160000000003</v>
      </c>
      <c r="G7" s="10">
        <v>0</v>
      </c>
      <c r="H7" s="11">
        <v>0</v>
      </c>
    </row>
    <row r="8" spans="1:11" ht="30" customHeight="1" thickBot="1" x14ac:dyDescent="0.3">
      <c r="C8" s="363" t="s">
        <v>109</v>
      </c>
      <c r="D8" s="364"/>
      <c r="E8" s="12">
        <f>E5+E6-E7</f>
        <v>6231.9</v>
      </c>
      <c r="F8" s="365">
        <f>F5+F6+G6-F7-G7</f>
        <v>7105.679999999993</v>
      </c>
      <c r="G8" s="365"/>
      <c r="H8" s="13">
        <f>H5+H6-H7</f>
        <v>2465.0700000000002</v>
      </c>
    </row>
    <row r="9" spans="1:11" ht="15.75" thickTop="1" x14ac:dyDescent="0.25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1" x14ac:dyDescent="0.25">
      <c r="A10" s="350" t="s">
        <v>7</v>
      </c>
      <c r="B10" s="350"/>
      <c r="C10" s="350"/>
      <c r="D10" s="350"/>
      <c r="E10" s="350"/>
      <c r="F10" s="350"/>
      <c r="G10" s="350"/>
      <c r="H10" s="350"/>
      <c r="I10" s="350"/>
      <c r="J10" s="350"/>
    </row>
    <row r="11" spans="1:11" x14ac:dyDescent="0.25">
      <c r="A11" s="346" t="s">
        <v>0</v>
      </c>
      <c r="B11" s="347"/>
      <c r="C11" s="347"/>
      <c r="D11" s="347"/>
      <c r="E11" s="348"/>
      <c r="F11" s="346" t="s">
        <v>1</v>
      </c>
      <c r="G11" s="347"/>
      <c r="H11" s="347"/>
      <c r="I11" s="347"/>
      <c r="J11" s="348"/>
      <c r="K11" s="14"/>
    </row>
    <row r="12" spans="1:11" x14ac:dyDescent="0.25">
      <c r="A12" s="7" t="s">
        <v>30</v>
      </c>
      <c r="B12" s="7" t="s">
        <v>31</v>
      </c>
      <c r="C12" s="349" t="s">
        <v>32</v>
      </c>
      <c r="D12" s="349"/>
      <c r="E12" s="349"/>
      <c r="F12" s="7" t="s">
        <v>30</v>
      </c>
      <c r="G12" s="7" t="s">
        <v>31</v>
      </c>
      <c r="H12" s="349" t="s">
        <v>32</v>
      </c>
      <c r="I12" s="349"/>
      <c r="J12" s="349"/>
    </row>
    <row r="13" spans="1:11" x14ac:dyDescent="0.25">
      <c r="A13" s="4">
        <v>41199</v>
      </c>
      <c r="B13" s="3">
        <v>1121</v>
      </c>
      <c r="C13" s="345" t="s">
        <v>110</v>
      </c>
      <c r="D13" s="345"/>
      <c r="E13" s="345"/>
      <c r="F13" s="5">
        <v>41183</v>
      </c>
      <c r="G13" s="3">
        <v>9226.16</v>
      </c>
      <c r="H13" s="369" t="s">
        <v>40</v>
      </c>
      <c r="I13" s="370"/>
      <c r="J13" s="371"/>
      <c r="K13" s="14"/>
    </row>
    <row r="14" spans="1:11" x14ac:dyDescent="0.25">
      <c r="A14" s="4">
        <v>41205</v>
      </c>
      <c r="B14" s="3">
        <v>12941.72</v>
      </c>
      <c r="C14" s="345" t="s">
        <v>111</v>
      </c>
      <c r="D14" s="345"/>
      <c r="E14" s="345"/>
      <c r="F14" s="5">
        <v>41183</v>
      </c>
      <c r="G14" s="3">
        <v>11660.41</v>
      </c>
      <c r="H14" s="369" t="s">
        <v>111</v>
      </c>
      <c r="I14" s="370"/>
      <c r="J14" s="371"/>
    </row>
    <row r="15" spans="1:11" x14ac:dyDescent="0.25">
      <c r="A15" s="5"/>
      <c r="B15" s="3"/>
      <c r="C15" s="345"/>
      <c r="D15" s="345"/>
      <c r="E15" s="345"/>
      <c r="F15" s="5">
        <v>41184</v>
      </c>
      <c r="G15" s="3">
        <v>31.5</v>
      </c>
      <c r="H15" s="369" t="s">
        <v>13</v>
      </c>
      <c r="I15" s="370"/>
      <c r="J15" s="371"/>
    </row>
    <row r="16" spans="1:11" x14ac:dyDescent="0.25">
      <c r="A16" s="5"/>
      <c r="B16" s="3"/>
      <c r="C16" s="345"/>
      <c r="D16" s="345"/>
      <c r="E16" s="345"/>
      <c r="F16" s="5">
        <v>41186</v>
      </c>
      <c r="G16" s="3">
        <v>512.12</v>
      </c>
      <c r="H16" s="369" t="s">
        <v>115</v>
      </c>
      <c r="I16" s="370"/>
      <c r="J16" s="371"/>
    </row>
    <row r="17" spans="1:10" x14ac:dyDescent="0.25">
      <c r="A17" s="5"/>
      <c r="B17" s="3"/>
      <c r="C17" s="345"/>
      <c r="D17" s="345"/>
      <c r="E17" s="345"/>
      <c r="F17" s="5">
        <v>41187</v>
      </c>
      <c r="G17" s="3">
        <v>1404</v>
      </c>
      <c r="H17" s="369" t="s">
        <v>116</v>
      </c>
      <c r="I17" s="370"/>
      <c r="J17" s="371"/>
    </row>
    <row r="18" spans="1:10" x14ac:dyDescent="0.25">
      <c r="A18" s="5"/>
      <c r="B18" s="3"/>
      <c r="C18" s="344"/>
      <c r="D18" s="344"/>
      <c r="E18" s="344"/>
      <c r="F18" s="5">
        <v>41190</v>
      </c>
      <c r="G18" s="3">
        <v>49.5</v>
      </c>
      <c r="H18" s="369" t="s">
        <v>48</v>
      </c>
      <c r="I18" s="370"/>
      <c r="J18" s="371"/>
    </row>
    <row r="19" spans="1:10" x14ac:dyDescent="0.25">
      <c r="A19" s="2"/>
      <c r="B19" s="2"/>
      <c r="C19" s="344"/>
      <c r="D19" s="344"/>
      <c r="E19" s="344"/>
      <c r="F19" s="5">
        <v>41190</v>
      </c>
      <c r="G19" s="3">
        <v>37.5</v>
      </c>
      <c r="H19" s="369" t="s">
        <v>49</v>
      </c>
      <c r="I19" s="370"/>
      <c r="J19" s="371"/>
    </row>
    <row r="20" spans="1:10" x14ac:dyDescent="0.25">
      <c r="A20" s="2"/>
      <c r="B20" s="2"/>
      <c r="C20" s="344"/>
      <c r="D20" s="344"/>
      <c r="E20" s="344"/>
      <c r="F20" s="5">
        <v>41198</v>
      </c>
      <c r="G20" s="3">
        <v>31.7</v>
      </c>
      <c r="H20" s="369" t="s">
        <v>74</v>
      </c>
      <c r="I20" s="370"/>
      <c r="J20" s="371"/>
    </row>
    <row r="21" spans="1:10" x14ac:dyDescent="0.25">
      <c r="A21" s="2"/>
      <c r="B21" s="2"/>
      <c r="C21" s="344"/>
      <c r="D21" s="344"/>
      <c r="E21" s="344"/>
      <c r="F21" s="5">
        <v>41198</v>
      </c>
      <c r="G21" s="3">
        <v>182.6</v>
      </c>
      <c r="H21" s="369" t="s">
        <v>74</v>
      </c>
      <c r="I21" s="370"/>
      <c r="J21" s="371"/>
    </row>
    <row r="22" spans="1:10" x14ac:dyDescent="0.25">
      <c r="A22" s="2"/>
      <c r="B22" s="2"/>
      <c r="C22" s="344"/>
      <c r="D22" s="344"/>
      <c r="E22" s="344"/>
      <c r="F22" s="5">
        <v>41198</v>
      </c>
      <c r="G22" s="3">
        <v>41.1</v>
      </c>
      <c r="H22" s="369" t="s">
        <v>74</v>
      </c>
      <c r="I22" s="370"/>
      <c r="J22" s="371"/>
    </row>
    <row r="23" spans="1:10" x14ac:dyDescent="0.25">
      <c r="A23" s="2"/>
      <c r="B23" s="2"/>
      <c r="C23" s="344"/>
      <c r="D23" s="344"/>
      <c r="E23" s="344"/>
      <c r="F23" s="5">
        <v>41198</v>
      </c>
      <c r="G23" s="3">
        <v>100.2</v>
      </c>
      <c r="H23" s="369" t="s">
        <v>74</v>
      </c>
      <c r="I23" s="370"/>
      <c r="J23" s="371"/>
    </row>
    <row r="24" spans="1:10" x14ac:dyDescent="0.25">
      <c r="A24" s="2"/>
      <c r="B24" s="2"/>
      <c r="C24" s="344"/>
      <c r="D24" s="344"/>
      <c r="E24" s="344"/>
      <c r="F24" s="5">
        <v>41198</v>
      </c>
      <c r="G24" s="3">
        <v>73</v>
      </c>
      <c r="H24" s="369" t="s">
        <v>74</v>
      </c>
      <c r="I24" s="370"/>
      <c r="J24" s="371"/>
    </row>
    <row r="25" spans="1:10" x14ac:dyDescent="0.25">
      <c r="A25" s="2"/>
      <c r="B25" s="2"/>
      <c r="C25" s="344"/>
      <c r="D25" s="344"/>
      <c r="E25" s="344"/>
      <c r="F25" s="5">
        <v>41205</v>
      </c>
      <c r="G25" s="3">
        <v>890</v>
      </c>
      <c r="H25" s="369" t="s">
        <v>117</v>
      </c>
      <c r="I25" s="370"/>
      <c r="J25" s="371"/>
    </row>
    <row r="26" spans="1:10" x14ac:dyDescent="0.25">
      <c r="A26" s="2"/>
      <c r="B26" s="2"/>
      <c r="C26" s="344"/>
      <c r="D26" s="344"/>
      <c r="E26" s="344"/>
      <c r="F26" s="5">
        <v>41205</v>
      </c>
      <c r="G26" s="3">
        <v>8849.3700000000008</v>
      </c>
      <c r="H26" s="369" t="s">
        <v>40</v>
      </c>
      <c r="I26" s="370"/>
      <c r="J26" s="371"/>
    </row>
    <row r="27" spans="1:10" x14ac:dyDescent="0.25">
      <c r="A27" s="2"/>
      <c r="B27" s="2"/>
      <c r="C27" s="344"/>
      <c r="D27" s="344"/>
      <c r="E27" s="344"/>
      <c r="F27" s="5">
        <v>41205</v>
      </c>
      <c r="G27" s="3">
        <v>4000</v>
      </c>
      <c r="H27" s="369" t="s">
        <v>118</v>
      </c>
      <c r="I27" s="370"/>
      <c r="J27" s="371"/>
    </row>
    <row r="28" spans="1:10" x14ac:dyDescent="0.25">
      <c r="A28" s="2"/>
      <c r="B28" s="2"/>
      <c r="C28" s="344"/>
      <c r="D28" s="344"/>
      <c r="E28" s="344"/>
      <c r="F28" s="5">
        <v>41205</v>
      </c>
      <c r="G28" s="3">
        <v>1404</v>
      </c>
      <c r="H28" s="369" t="s">
        <v>119</v>
      </c>
      <c r="I28" s="370"/>
      <c r="J28" s="371"/>
    </row>
    <row r="29" spans="1:10" x14ac:dyDescent="0.25">
      <c r="A29" s="2"/>
      <c r="B29" s="2"/>
      <c r="C29" s="344"/>
      <c r="D29" s="344"/>
      <c r="E29" s="344"/>
      <c r="F29" s="5">
        <v>41205</v>
      </c>
      <c r="G29" s="3">
        <v>12</v>
      </c>
      <c r="H29" s="369" t="s">
        <v>106</v>
      </c>
      <c r="I29" s="370"/>
      <c r="J29" s="371"/>
    </row>
    <row r="30" spans="1:10" x14ac:dyDescent="0.25">
      <c r="A30" s="2"/>
      <c r="B30" s="2"/>
      <c r="C30" s="344"/>
      <c r="D30" s="344"/>
      <c r="E30" s="344"/>
      <c r="F30" s="5"/>
      <c r="G30" s="3"/>
      <c r="H30" s="345"/>
      <c r="I30" s="345"/>
      <c r="J30" s="345"/>
    </row>
    <row r="31" spans="1:10" x14ac:dyDescent="0.25">
      <c r="A31" s="2"/>
      <c r="B31" s="2"/>
      <c r="C31" s="344"/>
      <c r="D31" s="344"/>
      <c r="E31" s="344"/>
      <c r="F31" s="5"/>
      <c r="G31" s="3"/>
      <c r="H31" s="345"/>
      <c r="I31" s="345"/>
      <c r="J31" s="345"/>
    </row>
    <row r="32" spans="1:10" x14ac:dyDescent="0.25">
      <c r="A32" s="2"/>
      <c r="B32" s="2"/>
      <c r="C32" s="344"/>
      <c r="D32" s="344"/>
      <c r="E32" s="344"/>
      <c r="F32" s="5"/>
      <c r="G32" s="3"/>
      <c r="H32" s="345"/>
      <c r="I32" s="345"/>
      <c r="J32" s="345"/>
    </row>
    <row r="33" spans="1:10" x14ac:dyDescent="0.25">
      <c r="A33" s="2"/>
      <c r="B33" s="2"/>
      <c r="C33" s="344"/>
      <c r="D33" s="344"/>
      <c r="E33" s="344"/>
      <c r="F33" s="5"/>
      <c r="G33" s="3"/>
      <c r="H33" s="345"/>
      <c r="I33" s="345"/>
      <c r="J33" s="345"/>
    </row>
  </sheetData>
  <mergeCells count="58">
    <mergeCell ref="A10:J10"/>
    <mergeCell ref="C2:H2"/>
    <mergeCell ref="C3:D4"/>
    <mergeCell ref="E3:E4"/>
    <mergeCell ref="F3:H3"/>
    <mergeCell ref="C5:D5"/>
    <mergeCell ref="F5:G5"/>
    <mergeCell ref="C6:D6"/>
    <mergeCell ref="C7:D7"/>
    <mergeCell ref="C8:D8"/>
    <mergeCell ref="F8:G8"/>
    <mergeCell ref="A9:J9"/>
    <mergeCell ref="A11:E11"/>
    <mergeCell ref="F11:J11"/>
    <mergeCell ref="C12:E12"/>
    <mergeCell ref="H12:J12"/>
    <mergeCell ref="C13:E13"/>
    <mergeCell ref="C17:E17"/>
    <mergeCell ref="C18:E18"/>
    <mergeCell ref="C19:E19"/>
    <mergeCell ref="C14:E14"/>
    <mergeCell ref="H16:J16"/>
    <mergeCell ref="C15:E15"/>
    <mergeCell ref="H15:J15"/>
    <mergeCell ref="C16:E16"/>
    <mergeCell ref="H14:J14"/>
    <mergeCell ref="H17:J17"/>
    <mergeCell ref="H18:J18"/>
    <mergeCell ref="H19:J19"/>
    <mergeCell ref="H28:J28"/>
    <mergeCell ref="C23:E23"/>
    <mergeCell ref="C24:E24"/>
    <mergeCell ref="C25:E25"/>
    <mergeCell ref="C20:E20"/>
    <mergeCell ref="C21:E21"/>
    <mergeCell ref="C22:E22"/>
    <mergeCell ref="H25:J25"/>
    <mergeCell ref="H20:J20"/>
    <mergeCell ref="H21:J21"/>
    <mergeCell ref="H22:J22"/>
    <mergeCell ref="H23:J23"/>
    <mergeCell ref="H24:J24"/>
    <mergeCell ref="C32:E32"/>
    <mergeCell ref="H32:J32"/>
    <mergeCell ref="C33:E33"/>
    <mergeCell ref="H33:J33"/>
    <mergeCell ref="H13:J13"/>
    <mergeCell ref="C29:E29"/>
    <mergeCell ref="H29:J29"/>
    <mergeCell ref="C30:E30"/>
    <mergeCell ref="H30:J30"/>
    <mergeCell ref="C31:E31"/>
    <mergeCell ref="H31:J31"/>
    <mergeCell ref="C26:E26"/>
    <mergeCell ref="H26:J26"/>
    <mergeCell ref="C27:E27"/>
    <mergeCell ref="H27:J27"/>
    <mergeCell ref="C28:E2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9"/>
  <dimension ref="A1:K33"/>
  <sheetViews>
    <sheetView topLeftCell="E1" workbookViewId="0">
      <selection activeCell="K12" sqref="K12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0.140625" bestFit="1" customWidth="1"/>
    <col min="10" max="10" width="12.140625" customWidth="1"/>
    <col min="11" max="11" width="45.7109375" bestFit="1" customWidth="1"/>
  </cols>
  <sheetData>
    <row r="1" spans="1:11" ht="15.75" thickBot="1" x14ac:dyDescent="0.3"/>
    <row r="2" spans="1:11" ht="21.75" thickTop="1" x14ac:dyDescent="0.35">
      <c r="C2" s="351" t="s">
        <v>120</v>
      </c>
      <c r="D2" s="352"/>
      <c r="E2" s="352"/>
      <c r="F2" s="352"/>
      <c r="G2" s="352"/>
      <c r="H2" s="353"/>
    </row>
    <row r="3" spans="1:11" x14ac:dyDescent="0.25">
      <c r="C3" s="354"/>
      <c r="D3" s="355"/>
      <c r="E3" s="356" t="s">
        <v>0</v>
      </c>
      <c r="F3" s="356" t="s">
        <v>1</v>
      </c>
      <c r="G3" s="356"/>
      <c r="H3" s="357"/>
    </row>
    <row r="4" spans="1:11" x14ac:dyDescent="0.25">
      <c r="C4" s="354"/>
      <c r="D4" s="355"/>
      <c r="E4" s="356"/>
      <c r="F4" s="6" t="s">
        <v>3</v>
      </c>
      <c r="G4" s="6" t="s">
        <v>2</v>
      </c>
      <c r="H4" s="8" t="s">
        <v>4</v>
      </c>
    </row>
    <row r="5" spans="1:11" ht="30" customHeight="1" x14ac:dyDescent="0.25">
      <c r="C5" s="358" t="s">
        <v>121</v>
      </c>
      <c r="D5" s="359"/>
      <c r="E5" s="10">
        <v>6231.9</v>
      </c>
      <c r="F5" s="360">
        <v>7105.68</v>
      </c>
      <c r="G5" s="360"/>
      <c r="H5" s="11">
        <v>2465.0700000000002</v>
      </c>
    </row>
    <row r="6" spans="1:11" x14ac:dyDescent="0.25">
      <c r="C6" s="361" t="s">
        <v>3</v>
      </c>
      <c r="D6" s="362"/>
      <c r="E6" s="10">
        <v>11102.29</v>
      </c>
      <c r="F6" s="10">
        <v>3737</v>
      </c>
      <c r="G6" s="10">
        <v>10788</v>
      </c>
      <c r="H6" s="11">
        <v>0</v>
      </c>
      <c r="I6" t="s">
        <v>127</v>
      </c>
    </row>
    <row r="7" spans="1:11" x14ac:dyDescent="0.25">
      <c r="C7" s="361" t="s">
        <v>6</v>
      </c>
      <c r="D7" s="362"/>
      <c r="E7" s="10">
        <v>9747.6</v>
      </c>
      <c r="F7" s="10">
        <v>18708.86</v>
      </c>
      <c r="G7" s="10">
        <v>0</v>
      </c>
      <c r="H7" s="11">
        <v>0</v>
      </c>
    </row>
    <row r="8" spans="1:11" ht="30" customHeight="1" thickBot="1" x14ac:dyDescent="0.3">
      <c r="C8" s="363" t="s">
        <v>122</v>
      </c>
      <c r="D8" s="364"/>
      <c r="E8" s="12">
        <f>E5+E6-E7</f>
        <v>7586.590000000002</v>
      </c>
      <c r="F8" s="365">
        <f>F5+F6+G6-F7-G7</f>
        <v>2921.8199999999997</v>
      </c>
      <c r="G8" s="365"/>
      <c r="H8" s="13">
        <f>H5+H6-H7</f>
        <v>2465.0700000000002</v>
      </c>
    </row>
    <row r="9" spans="1:11" ht="15.75" thickTop="1" x14ac:dyDescent="0.25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1" x14ac:dyDescent="0.25">
      <c r="A10" s="350" t="s">
        <v>7</v>
      </c>
      <c r="B10" s="350"/>
      <c r="C10" s="350"/>
      <c r="D10" s="350"/>
      <c r="E10" s="350"/>
      <c r="F10" s="350"/>
      <c r="G10" s="350"/>
      <c r="H10" s="350"/>
      <c r="I10" s="350"/>
      <c r="J10" s="350"/>
    </row>
    <row r="11" spans="1:11" x14ac:dyDescent="0.25">
      <c r="A11" s="346" t="s">
        <v>0</v>
      </c>
      <c r="B11" s="347"/>
      <c r="C11" s="347"/>
      <c r="D11" s="347"/>
      <c r="E11" s="348"/>
      <c r="F11" s="346" t="s">
        <v>1</v>
      </c>
      <c r="G11" s="347"/>
      <c r="H11" s="347"/>
      <c r="I11" s="347"/>
      <c r="J11" s="348"/>
      <c r="K11" s="14"/>
    </row>
    <row r="12" spans="1:11" x14ac:dyDescent="0.25">
      <c r="A12" s="7" t="s">
        <v>30</v>
      </c>
      <c r="B12" s="7" t="s">
        <v>31</v>
      </c>
      <c r="C12" s="349" t="s">
        <v>32</v>
      </c>
      <c r="D12" s="349"/>
      <c r="E12" s="349"/>
      <c r="F12" s="7" t="s">
        <v>30</v>
      </c>
      <c r="G12" s="7" t="s">
        <v>31</v>
      </c>
      <c r="H12" s="349" t="s">
        <v>32</v>
      </c>
      <c r="I12" s="349"/>
      <c r="J12" s="349"/>
    </row>
    <row r="13" spans="1:11" x14ac:dyDescent="0.25">
      <c r="A13" s="4">
        <v>41225</v>
      </c>
      <c r="B13" s="3">
        <v>300</v>
      </c>
      <c r="C13" s="345" t="s">
        <v>43</v>
      </c>
      <c r="D13" s="345"/>
      <c r="E13" s="345"/>
      <c r="F13" s="5">
        <v>41215</v>
      </c>
      <c r="G13" s="3">
        <v>31.5</v>
      </c>
      <c r="H13" s="369" t="s">
        <v>13</v>
      </c>
      <c r="I13" s="370"/>
      <c r="J13" s="371"/>
      <c r="K13" s="14"/>
    </row>
    <row r="14" spans="1:11" x14ac:dyDescent="0.25">
      <c r="A14" s="4">
        <v>41235</v>
      </c>
      <c r="B14" s="3">
        <v>520.29</v>
      </c>
      <c r="C14" s="345" t="s">
        <v>123</v>
      </c>
      <c r="D14" s="345"/>
      <c r="E14" s="345"/>
      <c r="F14" s="5">
        <v>41220</v>
      </c>
      <c r="G14" s="3">
        <v>39.75</v>
      </c>
      <c r="H14" s="369" t="s">
        <v>48</v>
      </c>
      <c r="I14" s="370"/>
      <c r="J14" s="371"/>
    </row>
    <row r="15" spans="1:11" x14ac:dyDescent="0.25">
      <c r="A15" s="4">
        <v>41235</v>
      </c>
      <c r="B15" s="3">
        <v>10.71</v>
      </c>
      <c r="C15" s="345" t="s">
        <v>125</v>
      </c>
      <c r="D15" s="345"/>
      <c r="E15" s="345"/>
      <c r="F15" s="5">
        <v>41220</v>
      </c>
      <c r="G15" s="3">
        <v>43</v>
      </c>
      <c r="H15" s="369" t="s">
        <v>49</v>
      </c>
      <c r="I15" s="370"/>
      <c r="J15" s="371"/>
    </row>
    <row r="16" spans="1:11" x14ac:dyDescent="0.25">
      <c r="A16" s="4">
        <v>41239</v>
      </c>
      <c r="B16" s="3">
        <v>520.08000000000004</v>
      </c>
      <c r="C16" s="345" t="s">
        <v>124</v>
      </c>
      <c r="D16" s="345"/>
      <c r="E16" s="345"/>
      <c r="F16" s="5">
        <v>41229</v>
      </c>
      <c r="G16" s="3">
        <v>54</v>
      </c>
      <c r="H16" s="369" t="s">
        <v>74</v>
      </c>
      <c r="I16" s="370"/>
      <c r="J16" s="371"/>
    </row>
    <row r="17" spans="1:10" x14ac:dyDescent="0.25">
      <c r="A17" s="4">
        <v>41239</v>
      </c>
      <c r="B17" s="3">
        <v>0.21</v>
      </c>
      <c r="C17" s="345" t="s">
        <v>125</v>
      </c>
      <c r="D17" s="345"/>
      <c r="E17" s="345"/>
      <c r="F17" s="5">
        <v>41229</v>
      </c>
      <c r="G17" s="3">
        <v>91.8</v>
      </c>
      <c r="H17" s="369" t="s">
        <v>74</v>
      </c>
      <c r="I17" s="370"/>
      <c r="J17" s="371"/>
    </row>
    <row r="18" spans="1:10" x14ac:dyDescent="0.25">
      <c r="A18" s="4">
        <v>41240</v>
      </c>
      <c r="B18" s="3">
        <v>8385.59</v>
      </c>
      <c r="C18" s="345" t="s">
        <v>40</v>
      </c>
      <c r="D18" s="345"/>
      <c r="E18" s="345"/>
      <c r="F18" s="5">
        <v>41229</v>
      </c>
      <c r="G18" s="3">
        <v>38.5</v>
      </c>
      <c r="H18" s="369" t="s">
        <v>74</v>
      </c>
      <c r="I18" s="370"/>
      <c r="J18" s="371"/>
    </row>
    <row r="19" spans="1:10" x14ac:dyDescent="0.25">
      <c r="A19" s="4">
        <v>41240</v>
      </c>
      <c r="B19" s="3">
        <v>10.72</v>
      </c>
      <c r="C19" s="345" t="s">
        <v>125</v>
      </c>
      <c r="D19" s="345"/>
      <c r="E19" s="345"/>
      <c r="F19" s="5">
        <v>41229</v>
      </c>
      <c r="G19" s="3">
        <v>167.1</v>
      </c>
      <c r="H19" s="369" t="s">
        <v>74</v>
      </c>
      <c r="I19" s="370"/>
      <c r="J19" s="371"/>
    </row>
    <row r="20" spans="1:10" x14ac:dyDescent="0.25">
      <c r="A20" s="2"/>
      <c r="B20" s="2"/>
      <c r="C20" s="344"/>
      <c r="D20" s="344"/>
      <c r="E20" s="344"/>
      <c r="F20" s="5">
        <v>41229</v>
      </c>
      <c r="G20" s="3">
        <v>174.8</v>
      </c>
      <c r="H20" s="369" t="s">
        <v>74</v>
      </c>
      <c r="I20" s="370"/>
      <c r="J20" s="371"/>
    </row>
    <row r="21" spans="1:10" x14ac:dyDescent="0.25">
      <c r="A21" s="2"/>
      <c r="B21" s="2"/>
      <c r="C21" s="344"/>
      <c r="D21" s="344"/>
      <c r="E21" s="344"/>
      <c r="F21" s="5">
        <v>41236</v>
      </c>
      <c r="G21" s="3">
        <v>5000</v>
      </c>
      <c r="H21" s="369" t="s">
        <v>72</v>
      </c>
      <c r="I21" s="370"/>
      <c r="J21" s="371"/>
    </row>
    <row r="22" spans="1:10" x14ac:dyDescent="0.25">
      <c r="A22" s="2"/>
      <c r="B22" s="2"/>
      <c r="C22" s="344"/>
      <c r="D22" s="344"/>
      <c r="E22" s="344"/>
      <c r="F22" s="5">
        <v>41239</v>
      </c>
      <c r="G22" s="3">
        <v>4</v>
      </c>
      <c r="H22" s="369" t="s">
        <v>106</v>
      </c>
      <c r="I22" s="370"/>
      <c r="J22" s="371"/>
    </row>
    <row r="23" spans="1:10" x14ac:dyDescent="0.25">
      <c r="A23" s="2"/>
      <c r="B23" s="2"/>
      <c r="C23" s="344"/>
      <c r="D23" s="344"/>
      <c r="E23" s="344"/>
      <c r="F23" s="5">
        <v>41240</v>
      </c>
      <c r="G23" s="3">
        <v>1404</v>
      </c>
      <c r="H23" s="369" t="s">
        <v>119</v>
      </c>
      <c r="I23" s="370"/>
      <c r="J23" s="371"/>
    </row>
    <row r="24" spans="1:10" x14ac:dyDescent="0.25">
      <c r="A24" s="2"/>
      <c r="B24" s="2"/>
      <c r="C24" s="344"/>
      <c r="D24" s="344"/>
      <c r="E24" s="344"/>
      <c r="F24" s="5">
        <v>41240</v>
      </c>
      <c r="G24" s="3">
        <v>11660.41</v>
      </c>
      <c r="H24" s="369" t="s">
        <v>39</v>
      </c>
      <c r="I24" s="370"/>
      <c r="J24" s="371"/>
    </row>
    <row r="25" spans="1:10" x14ac:dyDescent="0.25">
      <c r="A25" s="2"/>
      <c r="B25" s="2"/>
      <c r="C25" s="344"/>
      <c r="D25" s="344"/>
      <c r="E25" s="344"/>
      <c r="F25" s="5"/>
      <c r="G25" s="3"/>
      <c r="H25" s="369"/>
      <c r="I25" s="370"/>
      <c r="J25" s="371"/>
    </row>
    <row r="26" spans="1:10" x14ac:dyDescent="0.25">
      <c r="A26" s="2"/>
      <c r="B26" s="2"/>
      <c r="C26" s="344"/>
      <c r="D26" s="344"/>
      <c r="E26" s="344"/>
      <c r="F26" s="5"/>
      <c r="G26" s="3"/>
      <c r="H26" s="369"/>
      <c r="I26" s="370"/>
      <c r="J26" s="371"/>
    </row>
    <row r="27" spans="1:10" x14ac:dyDescent="0.25">
      <c r="A27" s="2"/>
      <c r="B27" s="2"/>
      <c r="C27" s="344"/>
      <c r="D27" s="344"/>
      <c r="E27" s="344"/>
      <c r="F27" s="5"/>
      <c r="G27" s="3"/>
      <c r="H27" s="369"/>
      <c r="I27" s="370"/>
      <c r="J27" s="371"/>
    </row>
    <row r="28" spans="1:10" x14ac:dyDescent="0.25">
      <c r="A28" s="2"/>
      <c r="B28" s="2"/>
      <c r="C28" s="344"/>
      <c r="D28" s="344"/>
      <c r="E28" s="344"/>
      <c r="F28" s="5"/>
      <c r="G28" s="3"/>
      <c r="H28" s="369"/>
      <c r="I28" s="370"/>
      <c r="J28" s="371"/>
    </row>
    <row r="29" spans="1:10" x14ac:dyDescent="0.25">
      <c r="A29" s="2"/>
      <c r="B29" s="2"/>
      <c r="C29" s="344"/>
      <c r="D29" s="344"/>
      <c r="E29" s="344"/>
      <c r="F29" s="5"/>
      <c r="G29" s="3"/>
      <c r="H29" s="369"/>
      <c r="I29" s="370"/>
      <c r="J29" s="371"/>
    </row>
    <row r="30" spans="1:10" x14ac:dyDescent="0.25">
      <c r="A30" s="2"/>
      <c r="B30" s="2"/>
      <c r="C30" s="344"/>
      <c r="D30" s="344"/>
      <c r="E30" s="344"/>
      <c r="F30" s="5"/>
      <c r="G30" s="3"/>
      <c r="H30" s="369"/>
      <c r="I30" s="370"/>
      <c r="J30" s="371"/>
    </row>
    <row r="31" spans="1:10" x14ac:dyDescent="0.25">
      <c r="A31" s="2"/>
      <c r="B31" s="2"/>
      <c r="C31" s="344"/>
      <c r="D31" s="344"/>
      <c r="E31" s="344"/>
      <c r="F31" s="5"/>
      <c r="G31" s="3"/>
      <c r="H31" s="345"/>
      <c r="I31" s="345"/>
      <c r="J31" s="345"/>
    </row>
    <row r="32" spans="1:10" x14ac:dyDescent="0.25">
      <c r="A32" s="2"/>
      <c r="B32" s="2"/>
      <c r="C32" s="344"/>
      <c r="D32" s="344"/>
      <c r="E32" s="344"/>
      <c r="F32" s="5"/>
      <c r="G32" s="3"/>
      <c r="H32" s="345"/>
      <c r="I32" s="345"/>
      <c r="J32" s="345"/>
    </row>
    <row r="33" spans="1:10" x14ac:dyDescent="0.25">
      <c r="A33" s="2"/>
      <c r="B33" s="2"/>
      <c r="C33" s="344"/>
      <c r="D33" s="344"/>
      <c r="E33" s="344"/>
      <c r="F33" s="5"/>
      <c r="G33" s="3"/>
      <c r="H33" s="345"/>
      <c r="I33" s="345"/>
      <c r="J33" s="345"/>
    </row>
  </sheetData>
  <mergeCells count="58">
    <mergeCell ref="H19:J19"/>
    <mergeCell ref="H20:J20"/>
    <mergeCell ref="H21:J21"/>
    <mergeCell ref="H14:J14"/>
    <mergeCell ref="H15:J15"/>
    <mergeCell ref="H16:J16"/>
    <mergeCell ref="H17:J17"/>
    <mergeCell ref="H18:J18"/>
    <mergeCell ref="A10:J10"/>
    <mergeCell ref="C2:H2"/>
    <mergeCell ref="C3:D4"/>
    <mergeCell ref="E3:E4"/>
    <mergeCell ref="F3:H3"/>
    <mergeCell ref="C5:D5"/>
    <mergeCell ref="F5:G5"/>
    <mergeCell ref="C6:D6"/>
    <mergeCell ref="C7:D7"/>
    <mergeCell ref="C8:D8"/>
    <mergeCell ref="F8:G8"/>
    <mergeCell ref="A9:J9"/>
    <mergeCell ref="A11:E11"/>
    <mergeCell ref="F11:J11"/>
    <mergeCell ref="C12:E12"/>
    <mergeCell ref="H12:J12"/>
    <mergeCell ref="C13:E13"/>
    <mergeCell ref="H13:J13"/>
    <mergeCell ref="C14:E14"/>
    <mergeCell ref="C16:E16"/>
    <mergeCell ref="C17:E17"/>
    <mergeCell ref="C18:E18"/>
    <mergeCell ref="C19:E19"/>
    <mergeCell ref="H25:J25"/>
    <mergeCell ref="C32:E32"/>
    <mergeCell ref="H32:J32"/>
    <mergeCell ref="C20:E20"/>
    <mergeCell ref="C21:E21"/>
    <mergeCell ref="C22:E22"/>
    <mergeCell ref="H23:J23"/>
    <mergeCell ref="C23:E23"/>
    <mergeCell ref="H22:J22"/>
    <mergeCell ref="H28:J28"/>
    <mergeCell ref="H29:J29"/>
    <mergeCell ref="C33:E33"/>
    <mergeCell ref="H33:J33"/>
    <mergeCell ref="C15:E15"/>
    <mergeCell ref="C29:E29"/>
    <mergeCell ref="C30:E30"/>
    <mergeCell ref="H30:J30"/>
    <mergeCell ref="C31:E31"/>
    <mergeCell ref="H31:J31"/>
    <mergeCell ref="C26:E26"/>
    <mergeCell ref="H26:J26"/>
    <mergeCell ref="C27:E27"/>
    <mergeCell ref="H27:J27"/>
    <mergeCell ref="C28:E28"/>
    <mergeCell ref="C24:E24"/>
    <mergeCell ref="H24:J24"/>
    <mergeCell ref="C25:E2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0"/>
  <dimension ref="A1:K33"/>
  <sheetViews>
    <sheetView workbookViewId="0">
      <selection activeCell="C18" sqref="C18:E18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0.140625" bestFit="1" customWidth="1"/>
    <col min="10" max="10" width="12.140625" customWidth="1"/>
    <col min="11" max="11" width="45.7109375" bestFit="1" customWidth="1"/>
  </cols>
  <sheetData>
    <row r="1" spans="1:11" ht="15.75" thickBot="1" x14ac:dyDescent="0.3"/>
    <row r="2" spans="1:11" ht="21.75" thickTop="1" x14ac:dyDescent="0.35">
      <c r="C2" s="351" t="s">
        <v>128</v>
      </c>
      <c r="D2" s="352"/>
      <c r="E2" s="352"/>
      <c r="F2" s="352"/>
      <c r="G2" s="352"/>
      <c r="H2" s="353"/>
    </row>
    <row r="3" spans="1:11" x14ac:dyDescent="0.25">
      <c r="C3" s="354"/>
      <c r="D3" s="355"/>
      <c r="E3" s="356" t="s">
        <v>0</v>
      </c>
      <c r="F3" s="356" t="s">
        <v>1</v>
      </c>
      <c r="G3" s="356"/>
      <c r="H3" s="357"/>
    </row>
    <row r="4" spans="1:11" x14ac:dyDescent="0.25">
      <c r="C4" s="354"/>
      <c r="D4" s="355"/>
      <c r="E4" s="356"/>
      <c r="F4" s="6" t="s">
        <v>3</v>
      </c>
      <c r="G4" s="6" t="s">
        <v>2</v>
      </c>
      <c r="H4" s="8" t="s">
        <v>4</v>
      </c>
    </row>
    <row r="5" spans="1:11" ht="30" customHeight="1" x14ac:dyDescent="0.25">
      <c r="C5" s="358" t="s">
        <v>129</v>
      </c>
      <c r="D5" s="359"/>
      <c r="E5" s="10">
        <v>7586.59</v>
      </c>
      <c r="F5" s="360">
        <v>2921.82</v>
      </c>
      <c r="G5" s="360"/>
      <c r="H5" s="11">
        <v>2465.0700000000002</v>
      </c>
    </row>
    <row r="6" spans="1:11" x14ac:dyDescent="0.25">
      <c r="C6" s="361" t="s">
        <v>3</v>
      </c>
      <c r="D6" s="362"/>
      <c r="E6" s="10">
        <v>10443.200000000001</v>
      </c>
      <c r="F6" s="10">
        <v>5434</v>
      </c>
      <c r="G6" s="10">
        <v>11826</v>
      </c>
      <c r="H6" s="11">
        <v>0</v>
      </c>
    </row>
    <row r="7" spans="1:11" x14ac:dyDescent="0.25">
      <c r="C7" s="361" t="s">
        <v>6</v>
      </c>
      <c r="D7" s="362"/>
      <c r="E7" s="10">
        <v>11675.72</v>
      </c>
      <c r="F7" s="10">
        <v>18150.189999999999</v>
      </c>
      <c r="G7" s="10">
        <v>0</v>
      </c>
      <c r="H7" s="11">
        <v>0</v>
      </c>
    </row>
    <row r="8" spans="1:11" ht="30" customHeight="1" thickBot="1" x14ac:dyDescent="0.3">
      <c r="C8" s="363" t="s">
        <v>133</v>
      </c>
      <c r="D8" s="364"/>
      <c r="E8" s="12">
        <f>E5+E6-E7</f>
        <v>6354.0700000000015</v>
      </c>
      <c r="F8" s="365">
        <f>F5+F6+G6-F7-G7</f>
        <v>2031.630000000001</v>
      </c>
      <c r="G8" s="365"/>
      <c r="H8" s="13">
        <f>H5+H6-H7</f>
        <v>2465.0700000000002</v>
      </c>
    </row>
    <row r="9" spans="1:11" ht="15.75" thickTop="1" x14ac:dyDescent="0.25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1" x14ac:dyDescent="0.25">
      <c r="A10" s="350" t="s">
        <v>7</v>
      </c>
      <c r="B10" s="350"/>
      <c r="C10" s="350"/>
      <c r="D10" s="350"/>
      <c r="E10" s="350"/>
      <c r="F10" s="350"/>
      <c r="G10" s="350"/>
      <c r="H10" s="350"/>
      <c r="I10" s="350"/>
      <c r="J10" s="350"/>
    </row>
    <row r="11" spans="1:11" x14ac:dyDescent="0.25">
      <c r="A11" s="346" t="s">
        <v>0</v>
      </c>
      <c r="B11" s="347"/>
      <c r="C11" s="347"/>
      <c r="D11" s="347"/>
      <c r="E11" s="348"/>
      <c r="F11" s="346" t="s">
        <v>1</v>
      </c>
      <c r="G11" s="347"/>
      <c r="H11" s="347"/>
      <c r="I11" s="347"/>
      <c r="J11" s="348"/>
      <c r="K11" s="14"/>
    </row>
    <row r="12" spans="1:11" x14ac:dyDescent="0.25">
      <c r="A12" s="7" t="s">
        <v>30</v>
      </c>
      <c r="B12" s="7" t="s">
        <v>31</v>
      </c>
      <c r="C12" s="349" t="s">
        <v>32</v>
      </c>
      <c r="D12" s="349"/>
      <c r="E12" s="349"/>
      <c r="F12" s="7" t="s">
        <v>30</v>
      </c>
      <c r="G12" s="7" t="s">
        <v>31</v>
      </c>
      <c r="H12" s="349" t="s">
        <v>32</v>
      </c>
      <c r="I12" s="349"/>
      <c r="J12" s="349"/>
    </row>
    <row r="13" spans="1:11" x14ac:dyDescent="0.25">
      <c r="A13" s="4">
        <v>41271</v>
      </c>
      <c r="B13" s="3">
        <v>11660.41</v>
      </c>
      <c r="C13" s="345" t="s">
        <v>39</v>
      </c>
      <c r="D13" s="345"/>
      <c r="E13" s="345"/>
      <c r="F13" s="5">
        <v>41245</v>
      </c>
      <c r="G13" s="3">
        <v>31.5</v>
      </c>
      <c r="H13" s="369" t="s">
        <v>13</v>
      </c>
      <c r="I13" s="370"/>
      <c r="J13" s="371"/>
      <c r="K13" s="14"/>
    </row>
    <row r="14" spans="1:11" x14ac:dyDescent="0.25">
      <c r="A14" s="4">
        <v>41271</v>
      </c>
      <c r="B14" s="3">
        <v>15.31</v>
      </c>
      <c r="C14" s="345" t="s">
        <v>125</v>
      </c>
      <c r="D14" s="345"/>
      <c r="E14" s="345"/>
      <c r="F14" s="5">
        <v>41250</v>
      </c>
      <c r="G14" s="3">
        <v>46.75</v>
      </c>
      <c r="H14" s="369" t="s">
        <v>48</v>
      </c>
      <c r="I14" s="370"/>
      <c r="J14" s="371"/>
    </row>
    <row r="15" spans="1:11" x14ac:dyDescent="0.25">
      <c r="A15" s="4"/>
      <c r="B15" s="3"/>
      <c r="C15" s="345"/>
      <c r="D15" s="345"/>
      <c r="E15" s="345"/>
      <c r="F15" s="5">
        <v>41250</v>
      </c>
      <c r="G15" s="3">
        <v>40</v>
      </c>
      <c r="H15" s="369" t="s">
        <v>49</v>
      </c>
      <c r="I15" s="370"/>
      <c r="J15" s="371"/>
    </row>
    <row r="16" spans="1:11" x14ac:dyDescent="0.25">
      <c r="A16" s="4"/>
      <c r="B16" s="3"/>
      <c r="C16" s="345"/>
      <c r="D16" s="345"/>
      <c r="E16" s="345"/>
      <c r="F16" s="5">
        <v>41257</v>
      </c>
      <c r="G16" s="3">
        <v>250</v>
      </c>
      <c r="H16" s="369" t="s">
        <v>134</v>
      </c>
      <c r="I16" s="370"/>
      <c r="J16" s="371"/>
    </row>
    <row r="17" spans="1:10" x14ac:dyDescent="0.25">
      <c r="A17" s="4"/>
      <c r="B17" s="3"/>
      <c r="C17" s="345"/>
      <c r="D17" s="345"/>
      <c r="E17" s="345"/>
      <c r="F17" s="5">
        <v>41261</v>
      </c>
      <c r="G17" s="3">
        <v>38.1</v>
      </c>
      <c r="H17" s="369" t="s">
        <v>74</v>
      </c>
      <c r="I17" s="370"/>
      <c r="J17" s="371"/>
    </row>
    <row r="18" spans="1:10" x14ac:dyDescent="0.25">
      <c r="A18" s="4"/>
      <c r="B18" s="3"/>
      <c r="C18" s="345"/>
      <c r="D18" s="345"/>
      <c r="E18" s="345"/>
      <c r="F18" s="5">
        <v>41261</v>
      </c>
      <c r="G18" s="3">
        <v>55</v>
      </c>
      <c r="H18" s="369" t="s">
        <v>74</v>
      </c>
      <c r="I18" s="370"/>
      <c r="J18" s="371"/>
    </row>
    <row r="19" spans="1:10" x14ac:dyDescent="0.25">
      <c r="A19" s="4"/>
      <c r="B19" s="3"/>
      <c r="C19" s="345"/>
      <c r="D19" s="345"/>
      <c r="E19" s="345"/>
      <c r="F19" s="5">
        <v>41261</v>
      </c>
      <c r="G19" s="3">
        <v>286</v>
      </c>
      <c r="H19" s="369" t="s">
        <v>74</v>
      </c>
      <c r="I19" s="370"/>
      <c r="J19" s="371"/>
    </row>
    <row r="20" spans="1:10" x14ac:dyDescent="0.25">
      <c r="A20" s="2"/>
      <c r="B20" s="2"/>
      <c r="C20" s="344"/>
      <c r="D20" s="344"/>
      <c r="E20" s="344"/>
      <c r="F20" s="5">
        <v>41261</v>
      </c>
      <c r="G20" s="3">
        <v>92.4</v>
      </c>
      <c r="H20" s="369" t="s">
        <v>74</v>
      </c>
      <c r="I20" s="370"/>
      <c r="J20" s="371"/>
    </row>
    <row r="21" spans="1:10" x14ac:dyDescent="0.25">
      <c r="A21" s="2"/>
      <c r="B21" s="2"/>
      <c r="C21" s="344"/>
      <c r="D21" s="344"/>
      <c r="E21" s="344"/>
      <c r="F21" s="5">
        <v>41261</v>
      </c>
      <c r="G21" s="3">
        <v>164.2</v>
      </c>
      <c r="H21" s="369" t="s">
        <v>74</v>
      </c>
      <c r="I21" s="370"/>
      <c r="J21" s="371"/>
    </row>
    <row r="22" spans="1:10" x14ac:dyDescent="0.25">
      <c r="A22" s="2"/>
      <c r="B22" s="2"/>
      <c r="C22" s="344"/>
      <c r="D22" s="344"/>
      <c r="E22" s="344"/>
      <c r="F22" s="5">
        <v>41262</v>
      </c>
      <c r="G22" s="3">
        <v>613.6</v>
      </c>
      <c r="H22" s="369" t="s">
        <v>43</v>
      </c>
      <c r="I22" s="370"/>
      <c r="J22" s="371"/>
    </row>
    <row r="23" spans="1:10" x14ac:dyDescent="0.25">
      <c r="A23" s="2"/>
      <c r="B23" s="2"/>
      <c r="C23" s="344"/>
      <c r="D23" s="344"/>
      <c r="E23" s="344"/>
      <c r="F23" s="5">
        <v>41268</v>
      </c>
      <c r="G23" s="3">
        <v>1404</v>
      </c>
      <c r="H23" s="369" t="s">
        <v>119</v>
      </c>
      <c r="I23" s="370"/>
      <c r="J23" s="371"/>
    </row>
    <row r="24" spans="1:10" x14ac:dyDescent="0.25">
      <c r="A24" s="2"/>
      <c r="B24" s="2"/>
      <c r="C24" s="344"/>
      <c r="D24" s="344"/>
      <c r="E24" s="344"/>
      <c r="F24" s="5">
        <v>41268</v>
      </c>
      <c r="G24" s="9">
        <v>1500</v>
      </c>
      <c r="H24" s="369" t="s">
        <v>72</v>
      </c>
      <c r="I24" s="370"/>
      <c r="J24" s="371"/>
    </row>
    <row r="25" spans="1:10" x14ac:dyDescent="0.25">
      <c r="A25" s="2"/>
      <c r="B25" s="2"/>
      <c r="C25" s="344"/>
      <c r="D25" s="344"/>
      <c r="E25" s="344"/>
      <c r="F25" s="5">
        <v>41269</v>
      </c>
      <c r="G25" s="3">
        <v>4</v>
      </c>
      <c r="H25" s="369" t="s">
        <v>106</v>
      </c>
      <c r="I25" s="370"/>
      <c r="J25" s="371"/>
    </row>
    <row r="26" spans="1:10" x14ac:dyDescent="0.25">
      <c r="A26" s="2"/>
      <c r="B26" s="2"/>
      <c r="C26" s="344"/>
      <c r="D26" s="344"/>
      <c r="E26" s="344"/>
      <c r="F26" s="5">
        <v>41274</v>
      </c>
      <c r="G26" s="3">
        <v>8624.64</v>
      </c>
      <c r="H26" s="17" t="s">
        <v>39</v>
      </c>
      <c r="I26" s="18"/>
      <c r="J26" s="19"/>
    </row>
    <row r="27" spans="1:10" x14ac:dyDescent="0.25">
      <c r="A27" s="2"/>
      <c r="B27" s="2"/>
      <c r="C27" s="344"/>
      <c r="D27" s="344"/>
      <c r="E27" s="344"/>
      <c r="F27" s="5">
        <v>41274</v>
      </c>
      <c r="G27" s="3">
        <v>5000</v>
      </c>
      <c r="H27" s="369" t="s">
        <v>135</v>
      </c>
      <c r="I27" s="370"/>
      <c r="J27" s="371"/>
    </row>
    <row r="28" spans="1:10" x14ac:dyDescent="0.25">
      <c r="A28" s="2"/>
      <c r="B28" s="2"/>
      <c r="C28" s="344"/>
      <c r="D28" s="344"/>
      <c r="E28" s="344"/>
      <c r="F28" s="5"/>
      <c r="G28" s="3"/>
      <c r="H28" s="369"/>
      <c r="I28" s="370"/>
      <c r="J28" s="371"/>
    </row>
    <row r="29" spans="1:10" x14ac:dyDescent="0.25">
      <c r="A29" s="2"/>
      <c r="B29" s="2"/>
      <c r="C29" s="344"/>
      <c r="D29" s="344"/>
      <c r="E29" s="344"/>
      <c r="F29" s="5"/>
      <c r="G29" s="3"/>
      <c r="H29" s="369"/>
      <c r="I29" s="370"/>
      <c r="J29" s="371"/>
    </row>
    <row r="30" spans="1:10" x14ac:dyDescent="0.25">
      <c r="A30" s="2"/>
      <c r="B30" s="2"/>
      <c r="C30" s="344"/>
      <c r="D30" s="344"/>
      <c r="E30" s="344"/>
      <c r="F30" s="5"/>
      <c r="G30" s="3"/>
      <c r="H30" s="369"/>
      <c r="I30" s="370"/>
      <c r="J30" s="371"/>
    </row>
    <row r="31" spans="1:10" x14ac:dyDescent="0.25">
      <c r="A31" s="2"/>
      <c r="B31" s="2"/>
      <c r="C31" s="344"/>
      <c r="D31" s="344"/>
      <c r="E31" s="344"/>
      <c r="F31" s="5"/>
      <c r="G31" s="3"/>
      <c r="H31" s="345"/>
      <c r="I31" s="345"/>
      <c r="J31" s="345"/>
    </row>
    <row r="32" spans="1:10" x14ac:dyDescent="0.25">
      <c r="A32" s="2"/>
      <c r="B32" s="2"/>
      <c r="C32" s="344"/>
      <c r="D32" s="344"/>
      <c r="E32" s="344"/>
      <c r="F32" s="5"/>
      <c r="G32" s="3"/>
      <c r="H32" s="345"/>
      <c r="I32" s="345"/>
      <c r="J32" s="345"/>
    </row>
    <row r="33" spans="1:10" x14ac:dyDescent="0.25">
      <c r="A33" s="2"/>
      <c r="B33" s="2"/>
      <c r="C33" s="344"/>
      <c r="D33" s="344"/>
      <c r="E33" s="344"/>
      <c r="F33" s="5"/>
      <c r="G33" s="3"/>
      <c r="H33" s="345"/>
      <c r="I33" s="345"/>
      <c r="J33" s="345"/>
    </row>
  </sheetData>
  <mergeCells count="57">
    <mergeCell ref="H25:J25"/>
    <mergeCell ref="H23:J23"/>
    <mergeCell ref="H24:J24"/>
    <mergeCell ref="C32:E32"/>
    <mergeCell ref="H32:J32"/>
    <mergeCell ref="H27:J27"/>
    <mergeCell ref="C28:E28"/>
    <mergeCell ref="H28:J28"/>
    <mergeCell ref="C23:E23"/>
    <mergeCell ref="C24:E24"/>
    <mergeCell ref="C25:E25"/>
    <mergeCell ref="C33:E33"/>
    <mergeCell ref="H33:J33"/>
    <mergeCell ref="H16:J16"/>
    <mergeCell ref="H18:J18"/>
    <mergeCell ref="H19:J19"/>
    <mergeCell ref="H20:J20"/>
    <mergeCell ref="H21:J21"/>
    <mergeCell ref="H22:J22"/>
    <mergeCell ref="C29:E29"/>
    <mergeCell ref="H29:J29"/>
    <mergeCell ref="C30:E30"/>
    <mergeCell ref="H30:J30"/>
    <mergeCell ref="C31:E31"/>
    <mergeCell ref="H31:J31"/>
    <mergeCell ref="C26:E26"/>
    <mergeCell ref="C27:E27"/>
    <mergeCell ref="C20:E20"/>
    <mergeCell ref="C21:E21"/>
    <mergeCell ref="C22:E22"/>
    <mergeCell ref="C17:E17"/>
    <mergeCell ref="C18:E18"/>
    <mergeCell ref="C19:E19"/>
    <mergeCell ref="H17:J17"/>
    <mergeCell ref="A11:E11"/>
    <mergeCell ref="F11:J11"/>
    <mergeCell ref="C12:E12"/>
    <mergeCell ref="H12:J12"/>
    <mergeCell ref="C13:E13"/>
    <mergeCell ref="H13:J13"/>
    <mergeCell ref="C14:E14"/>
    <mergeCell ref="H14:J14"/>
    <mergeCell ref="C15:E15"/>
    <mergeCell ref="H15:J15"/>
    <mergeCell ref="C16:E16"/>
    <mergeCell ref="A10:J10"/>
    <mergeCell ref="C2:H2"/>
    <mergeCell ref="C3:D4"/>
    <mergeCell ref="E3:E4"/>
    <mergeCell ref="F3:H3"/>
    <mergeCell ref="C5:D5"/>
    <mergeCell ref="F5:G5"/>
    <mergeCell ref="C6:D6"/>
    <mergeCell ref="C7:D7"/>
    <mergeCell ref="C8:D8"/>
    <mergeCell ref="F8:G8"/>
    <mergeCell ref="A9:J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1"/>
  <dimension ref="A1:K25"/>
  <sheetViews>
    <sheetView zoomScaleNormal="100" workbookViewId="0">
      <selection activeCell="H8" sqref="H8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0.140625" bestFit="1" customWidth="1"/>
    <col min="10" max="10" width="12.140625" customWidth="1"/>
    <col min="11" max="11" width="45.7109375" bestFit="1" customWidth="1"/>
  </cols>
  <sheetData>
    <row r="1" spans="1:11" ht="15.75" thickBot="1" x14ac:dyDescent="0.3"/>
    <row r="2" spans="1:11" ht="21.75" thickTop="1" x14ac:dyDescent="0.35">
      <c r="C2" s="351" t="s">
        <v>130</v>
      </c>
      <c r="D2" s="352"/>
      <c r="E2" s="352"/>
      <c r="F2" s="352"/>
      <c r="G2" s="352"/>
      <c r="H2" s="353"/>
    </row>
    <row r="3" spans="1:11" x14ac:dyDescent="0.25">
      <c r="C3" s="354"/>
      <c r="D3" s="355"/>
      <c r="E3" s="356" t="s">
        <v>0</v>
      </c>
      <c r="F3" s="356" t="s">
        <v>1</v>
      </c>
      <c r="G3" s="356"/>
      <c r="H3" s="357"/>
    </row>
    <row r="4" spans="1:11" x14ac:dyDescent="0.25">
      <c r="C4" s="354"/>
      <c r="D4" s="355"/>
      <c r="E4" s="356"/>
      <c r="F4" s="6" t="s">
        <v>3</v>
      </c>
      <c r="G4" s="6" t="s">
        <v>2</v>
      </c>
      <c r="H4" s="8" t="s">
        <v>4</v>
      </c>
    </row>
    <row r="5" spans="1:11" ht="30" customHeight="1" x14ac:dyDescent="0.25">
      <c r="C5" s="358" t="s">
        <v>131</v>
      </c>
      <c r="D5" s="359"/>
      <c r="E5" s="10">
        <v>6354.07</v>
      </c>
      <c r="F5" s="360">
        <v>2031.63</v>
      </c>
      <c r="G5" s="360"/>
      <c r="H5" s="11">
        <v>2465.0700000000002</v>
      </c>
    </row>
    <row r="6" spans="1:11" x14ac:dyDescent="0.25">
      <c r="C6" s="361" t="s">
        <v>3</v>
      </c>
      <c r="D6" s="362"/>
      <c r="E6" s="10">
        <v>9765</v>
      </c>
      <c r="F6" s="10">
        <v>4178</v>
      </c>
      <c r="G6" s="10">
        <v>13850</v>
      </c>
      <c r="H6" s="11">
        <v>0</v>
      </c>
    </row>
    <row r="7" spans="1:11" x14ac:dyDescent="0.25">
      <c r="C7" s="361" t="s">
        <v>6</v>
      </c>
      <c r="D7" s="362"/>
      <c r="E7" s="10">
        <v>2270</v>
      </c>
      <c r="F7" s="10">
        <v>15709.75</v>
      </c>
      <c r="G7" s="10">
        <v>0</v>
      </c>
      <c r="H7" s="11">
        <v>0</v>
      </c>
    </row>
    <row r="8" spans="1:11" ht="30" customHeight="1" thickBot="1" x14ac:dyDescent="0.3">
      <c r="C8" s="363" t="s">
        <v>132</v>
      </c>
      <c r="D8" s="364"/>
      <c r="E8" s="12">
        <f>E5+E6-E7</f>
        <v>13849.07</v>
      </c>
      <c r="F8" s="365">
        <f>F5+F6+G6-F7-G7</f>
        <v>4349.880000000001</v>
      </c>
      <c r="G8" s="365"/>
      <c r="H8" s="13">
        <f>H5+H6-H7</f>
        <v>2465.0700000000002</v>
      </c>
    </row>
    <row r="9" spans="1:11" ht="15.75" thickTop="1" x14ac:dyDescent="0.25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1" ht="15.75" thickBot="1" x14ac:dyDescent="0.3">
      <c r="A10" s="376" t="s">
        <v>7</v>
      </c>
      <c r="B10" s="376"/>
      <c r="C10" s="376"/>
      <c r="D10" s="376"/>
      <c r="E10" s="376"/>
      <c r="F10" s="376"/>
      <c r="G10" s="376"/>
      <c r="H10" s="376"/>
      <c r="I10" s="376"/>
      <c r="J10" s="376"/>
    </row>
    <row r="11" spans="1:11" ht="15.75" thickBot="1" x14ac:dyDescent="0.3">
      <c r="A11" s="377" t="s">
        <v>0</v>
      </c>
      <c r="B11" s="378"/>
      <c r="C11" s="378"/>
      <c r="D11" s="378"/>
      <c r="E11" s="379"/>
      <c r="F11" s="377" t="s">
        <v>1</v>
      </c>
      <c r="G11" s="378"/>
      <c r="H11" s="378"/>
      <c r="I11" s="378"/>
      <c r="J11" s="379"/>
      <c r="K11" s="14"/>
    </row>
    <row r="12" spans="1:11" x14ac:dyDescent="0.25">
      <c r="A12" s="43" t="s">
        <v>30</v>
      </c>
      <c r="B12" s="44" t="s">
        <v>31</v>
      </c>
      <c r="C12" s="380" t="s">
        <v>32</v>
      </c>
      <c r="D12" s="380"/>
      <c r="E12" s="381"/>
      <c r="F12" s="43" t="s">
        <v>30</v>
      </c>
      <c r="G12" s="44" t="s">
        <v>31</v>
      </c>
      <c r="H12" s="380" t="s">
        <v>32</v>
      </c>
      <c r="I12" s="380"/>
      <c r="J12" s="381"/>
    </row>
    <row r="13" spans="1:11" x14ac:dyDescent="0.25">
      <c r="A13" s="54">
        <v>41296</v>
      </c>
      <c r="B13" s="3">
        <v>420</v>
      </c>
      <c r="C13" s="345" t="s">
        <v>43</v>
      </c>
      <c r="D13" s="345"/>
      <c r="E13" s="382"/>
      <c r="F13" s="55">
        <v>41276</v>
      </c>
      <c r="G13" s="3">
        <v>31.5</v>
      </c>
      <c r="H13" s="369" t="s">
        <v>13</v>
      </c>
      <c r="I13" s="370"/>
      <c r="J13" s="372"/>
      <c r="K13" s="14"/>
    </row>
    <row r="14" spans="1:11" x14ac:dyDescent="0.25">
      <c r="A14" s="54">
        <v>41304</v>
      </c>
      <c r="B14" s="3">
        <v>1850</v>
      </c>
      <c r="C14" s="345" t="s">
        <v>38</v>
      </c>
      <c r="D14" s="345"/>
      <c r="E14" s="382"/>
      <c r="F14" s="55">
        <v>41281</v>
      </c>
      <c r="G14" s="3">
        <v>55.25</v>
      </c>
      <c r="H14" s="369" t="s">
        <v>48</v>
      </c>
      <c r="I14" s="370"/>
      <c r="J14" s="372"/>
    </row>
    <row r="15" spans="1:11" x14ac:dyDescent="0.25">
      <c r="A15" s="54"/>
      <c r="B15" s="3"/>
      <c r="C15" s="345"/>
      <c r="D15" s="345"/>
      <c r="E15" s="382"/>
      <c r="F15" s="55">
        <v>41281</v>
      </c>
      <c r="G15" s="3">
        <v>59.5</v>
      </c>
      <c r="H15" s="369" t="s">
        <v>49</v>
      </c>
      <c r="I15" s="370"/>
      <c r="J15" s="372"/>
    </row>
    <row r="16" spans="1:11" x14ac:dyDescent="0.25">
      <c r="A16" s="54"/>
      <c r="B16" s="3"/>
      <c r="C16" s="345"/>
      <c r="D16" s="345"/>
      <c r="E16" s="382"/>
      <c r="F16" s="55">
        <v>41282</v>
      </c>
      <c r="G16" s="3">
        <v>1000</v>
      </c>
      <c r="H16" s="369" t="s">
        <v>137</v>
      </c>
      <c r="I16" s="370"/>
      <c r="J16" s="372"/>
    </row>
    <row r="17" spans="1:11" x14ac:dyDescent="0.25">
      <c r="A17" s="54"/>
      <c r="B17" s="3"/>
      <c r="C17" s="345"/>
      <c r="D17" s="345"/>
      <c r="E17" s="382"/>
      <c r="F17" s="55">
        <v>41284</v>
      </c>
      <c r="G17" s="3">
        <v>3750</v>
      </c>
      <c r="H17" s="369" t="s">
        <v>137</v>
      </c>
      <c r="I17" s="370"/>
      <c r="J17" s="372"/>
      <c r="K17" t="s">
        <v>136</v>
      </c>
    </row>
    <row r="18" spans="1:11" x14ac:dyDescent="0.25">
      <c r="A18" s="54"/>
      <c r="B18" s="3"/>
      <c r="C18" s="345"/>
      <c r="D18" s="345"/>
      <c r="E18" s="382"/>
      <c r="F18" s="55">
        <v>41290</v>
      </c>
      <c r="G18" s="3">
        <v>342.2</v>
      </c>
      <c r="H18" s="369" t="s">
        <v>74</v>
      </c>
      <c r="I18" s="370"/>
      <c r="J18" s="372"/>
    </row>
    <row r="19" spans="1:11" x14ac:dyDescent="0.25">
      <c r="A19" s="54"/>
      <c r="B19" s="3"/>
      <c r="C19" s="345"/>
      <c r="D19" s="345"/>
      <c r="E19" s="382"/>
      <c r="F19" s="55">
        <v>41290</v>
      </c>
      <c r="G19" s="3">
        <v>44.2</v>
      </c>
      <c r="H19" s="369" t="s">
        <v>74</v>
      </c>
      <c r="I19" s="370"/>
      <c r="J19" s="372"/>
    </row>
    <row r="20" spans="1:11" x14ac:dyDescent="0.25">
      <c r="A20" s="34"/>
      <c r="B20" s="2"/>
      <c r="C20" s="344"/>
      <c r="D20" s="344"/>
      <c r="E20" s="383"/>
      <c r="F20" s="55">
        <v>41290</v>
      </c>
      <c r="G20" s="3">
        <v>58.6</v>
      </c>
      <c r="H20" s="369" t="s">
        <v>74</v>
      </c>
      <c r="I20" s="370"/>
      <c r="J20" s="372"/>
    </row>
    <row r="21" spans="1:11" x14ac:dyDescent="0.25">
      <c r="A21" s="34"/>
      <c r="B21" s="2"/>
      <c r="C21" s="344"/>
      <c r="D21" s="344"/>
      <c r="E21" s="383"/>
      <c r="F21" s="55">
        <v>41290</v>
      </c>
      <c r="G21" s="3">
        <v>101.7</v>
      </c>
      <c r="H21" s="369" t="s">
        <v>74</v>
      </c>
      <c r="I21" s="370"/>
      <c r="J21" s="372"/>
    </row>
    <row r="22" spans="1:11" x14ac:dyDescent="0.25">
      <c r="A22" s="34"/>
      <c r="B22" s="2"/>
      <c r="C22" s="344"/>
      <c r="D22" s="344"/>
      <c r="E22" s="383"/>
      <c r="F22" s="55">
        <v>41290</v>
      </c>
      <c r="G22" s="3">
        <v>263.3</v>
      </c>
      <c r="H22" s="369" t="s">
        <v>74</v>
      </c>
      <c r="I22" s="370"/>
      <c r="J22" s="372"/>
    </row>
    <row r="23" spans="1:11" x14ac:dyDescent="0.25">
      <c r="A23" s="34"/>
      <c r="B23" s="2"/>
      <c r="C23" s="344"/>
      <c r="D23" s="344"/>
      <c r="E23" s="383"/>
      <c r="F23" s="55">
        <v>41299</v>
      </c>
      <c r="G23" s="3">
        <v>3.5</v>
      </c>
      <c r="H23" s="369" t="s">
        <v>106</v>
      </c>
      <c r="I23" s="370"/>
      <c r="J23" s="372"/>
    </row>
    <row r="24" spans="1:11" x14ac:dyDescent="0.25">
      <c r="A24" s="34"/>
      <c r="B24" s="2"/>
      <c r="C24" s="344"/>
      <c r="D24" s="344"/>
      <c r="E24" s="383"/>
      <c r="F24" s="55">
        <v>41304</v>
      </c>
      <c r="G24" s="3">
        <v>5000</v>
      </c>
      <c r="H24" s="369" t="s">
        <v>138</v>
      </c>
      <c r="I24" s="370"/>
      <c r="J24" s="372"/>
    </row>
    <row r="25" spans="1:11" ht="15.75" thickBot="1" x14ac:dyDescent="0.3">
      <c r="A25" s="35"/>
      <c r="B25" s="36"/>
      <c r="C25" s="384"/>
      <c r="D25" s="384"/>
      <c r="E25" s="385"/>
      <c r="F25" s="56">
        <v>41305</v>
      </c>
      <c r="G25" s="57">
        <v>5000</v>
      </c>
      <c r="H25" s="373" t="s">
        <v>72</v>
      </c>
      <c r="I25" s="374"/>
      <c r="J25" s="375"/>
    </row>
  </sheetData>
  <mergeCells count="42">
    <mergeCell ref="C21:E21"/>
    <mergeCell ref="C22:E22"/>
    <mergeCell ref="C23:E23"/>
    <mergeCell ref="C24:E24"/>
    <mergeCell ref="C25:E25"/>
    <mergeCell ref="C17:E17"/>
    <mergeCell ref="H17:J17"/>
    <mergeCell ref="C18:E18"/>
    <mergeCell ref="C19:E19"/>
    <mergeCell ref="C20:E20"/>
    <mergeCell ref="H18:J18"/>
    <mergeCell ref="H19:J19"/>
    <mergeCell ref="H20:J20"/>
    <mergeCell ref="C14:E14"/>
    <mergeCell ref="H14:J14"/>
    <mergeCell ref="C15:E15"/>
    <mergeCell ref="H15:J15"/>
    <mergeCell ref="C16:E16"/>
    <mergeCell ref="H16:J16"/>
    <mergeCell ref="A11:E11"/>
    <mergeCell ref="F11:J11"/>
    <mergeCell ref="C12:E12"/>
    <mergeCell ref="H12:J12"/>
    <mergeCell ref="C13:E13"/>
    <mergeCell ref="H13:J13"/>
    <mergeCell ref="A10:J10"/>
    <mergeCell ref="C2:H2"/>
    <mergeCell ref="C3:D4"/>
    <mergeCell ref="E3:E4"/>
    <mergeCell ref="F3:H3"/>
    <mergeCell ref="C5:D5"/>
    <mergeCell ref="F5:G5"/>
    <mergeCell ref="C6:D6"/>
    <mergeCell ref="C7:D7"/>
    <mergeCell ref="C8:D8"/>
    <mergeCell ref="F8:G8"/>
    <mergeCell ref="A9:J9"/>
    <mergeCell ref="H21:J21"/>
    <mergeCell ref="H23:J23"/>
    <mergeCell ref="H22:J22"/>
    <mergeCell ref="H25:J25"/>
    <mergeCell ref="H24:J24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2"/>
  <dimension ref="A1:K29"/>
  <sheetViews>
    <sheetView zoomScaleNormal="100" workbookViewId="0">
      <selection activeCell="C2" sqref="C2:H8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0.140625" bestFit="1" customWidth="1"/>
    <col min="10" max="10" width="12.140625" customWidth="1"/>
    <col min="11" max="11" width="45.7109375" bestFit="1" customWidth="1"/>
  </cols>
  <sheetData>
    <row r="1" spans="1:11" ht="15.75" thickBot="1" x14ac:dyDescent="0.3"/>
    <row r="2" spans="1:11" ht="21.75" thickTop="1" x14ac:dyDescent="0.35">
      <c r="C2" s="351" t="s">
        <v>141</v>
      </c>
      <c r="D2" s="352"/>
      <c r="E2" s="352"/>
      <c r="F2" s="352"/>
      <c r="G2" s="352"/>
      <c r="H2" s="353"/>
    </row>
    <row r="3" spans="1:11" x14ac:dyDescent="0.25">
      <c r="C3" s="354"/>
      <c r="D3" s="355"/>
      <c r="E3" s="356" t="s">
        <v>0</v>
      </c>
      <c r="F3" s="356" t="s">
        <v>1</v>
      </c>
      <c r="G3" s="356"/>
      <c r="H3" s="357"/>
    </row>
    <row r="4" spans="1:11" x14ac:dyDescent="0.25">
      <c r="C4" s="354"/>
      <c r="D4" s="355"/>
      <c r="E4" s="356"/>
      <c r="F4" s="6" t="s">
        <v>3</v>
      </c>
      <c r="G4" s="6" t="s">
        <v>2</v>
      </c>
      <c r="H4" s="8" t="s">
        <v>4</v>
      </c>
    </row>
    <row r="5" spans="1:11" ht="30" customHeight="1" x14ac:dyDescent="0.25">
      <c r="C5" s="358" t="s">
        <v>139</v>
      </c>
      <c r="D5" s="359"/>
      <c r="E5" s="20">
        <v>13849.07</v>
      </c>
      <c r="F5" s="360">
        <v>4349.88</v>
      </c>
      <c r="G5" s="360"/>
      <c r="H5" s="11">
        <v>2465.0700000000002</v>
      </c>
    </row>
    <row r="6" spans="1:11" x14ac:dyDescent="0.25">
      <c r="C6" s="361" t="s">
        <v>3</v>
      </c>
      <c r="D6" s="362"/>
      <c r="E6" s="20">
        <v>12430</v>
      </c>
      <c r="F6" s="10">
        <v>5692.76</v>
      </c>
      <c r="G6" s="10">
        <v>14479</v>
      </c>
      <c r="H6" s="11">
        <v>0</v>
      </c>
    </row>
    <row r="7" spans="1:11" x14ac:dyDescent="0.25">
      <c r="C7" s="361" t="s">
        <v>6</v>
      </c>
      <c r="D7" s="362"/>
      <c r="E7" s="20">
        <v>22276.639999999999</v>
      </c>
      <c r="F7" s="10">
        <v>17139.509999999998</v>
      </c>
      <c r="G7" s="10">
        <v>0</v>
      </c>
      <c r="H7" s="11">
        <v>1809</v>
      </c>
    </row>
    <row r="8" spans="1:11" ht="30" customHeight="1" thickBot="1" x14ac:dyDescent="0.3">
      <c r="C8" s="363" t="s">
        <v>140</v>
      </c>
      <c r="D8" s="364"/>
      <c r="E8" s="21">
        <f>E5+E6-E7</f>
        <v>4002.4300000000003</v>
      </c>
      <c r="F8" s="365">
        <f>F5+F6+G6-F7-G7</f>
        <v>7382.130000000001</v>
      </c>
      <c r="G8" s="365"/>
      <c r="H8" s="13">
        <f>H5+H6-H7</f>
        <v>656.07000000000016</v>
      </c>
    </row>
    <row r="9" spans="1:11" ht="15.75" thickTop="1" x14ac:dyDescent="0.25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1" ht="15.75" thickBot="1" x14ac:dyDescent="0.3">
      <c r="A10" s="376" t="s">
        <v>7</v>
      </c>
      <c r="B10" s="376"/>
      <c r="C10" s="376"/>
      <c r="D10" s="376"/>
      <c r="E10" s="376"/>
      <c r="F10" s="376"/>
      <c r="G10" s="376"/>
      <c r="H10" s="376"/>
      <c r="I10" s="376"/>
      <c r="J10" s="376"/>
    </row>
    <row r="11" spans="1:11" ht="15.75" thickBot="1" x14ac:dyDescent="0.3">
      <c r="A11" s="377" t="s">
        <v>0</v>
      </c>
      <c r="B11" s="378"/>
      <c r="C11" s="378"/>
      <c r="D11" s="378"/>
      <c r="E11" s="379"/>
      <c r="F11" s="377" t="s">
        <v>1</v>
      </c>
      <c r="G11" s="378"/>
      <c r="H11" s="378"/>
      <c r="I11" s="378"/>
      <c r="J11" s="379"/>
      <c r="K11" s="14"/>
    </row>
    <row r="12" spans="1:11" x14ac:dyDescent="0.25">
      <c r="A12" s="43" t="s">
        <v>30</v>
      </c>
      <c r="B12" s="44" t="s">
        <v>31</v>
      </c>
      <c r="C12" s="380" t="s">
        <v>32</v>
      </c>
      <c r="D12" s="380"/>
      <c r="E12" s="381"/>
      <c r="F12" s="43" t="s">
        <v>30</v>
      </c>
      <c r="G12" s="44" t="s">
        <v>31</v>
      </c>
      <c r="H12" s="380" t="s">
        <v>32</v>
      </c>
      <c r="I12" s="380"/>
      <c r="J12" s="381"/>
    </row>
    <row r="13" spans="1:11" x14ac:dyDescent="0.25">
      <c r="A13" s="54">
        <v>41317</v>
      </c>
      <c r="B13" s="3">
        <v>5161.21</v>
      </c>
      <c r="C13" s="345" t="s">
        <v>142</v>
      </c>
      <c r="D13" s="345"/>
      <c r="E13" s="382"/>
      <c r="F13" s="55">
        <v>41307</v>
      </c>
      <c r="G13" s="3">
        <v>31.5</v>
      </c>
      <c r="H13" s="369" t="s">
        <v>13</v>
      </c>
      <c r="I13" s="370"/>
      <c r="J13" s="372"/>
      <c r="K13" s="14"/>
    </row>
    <row r="14" spans="1:11" x14ac:dyDescent="0.25">
      <c r="A14" s="54">
        <v>41324</v>
      </c>
      <c r="B14" s="3">
        <v>16515.43</v>
      </c>
      <c r="C14" s="345" t="s">
        <v>39</v>
      </c>
      <c r="D14" s="345"/>
      <c r="E14" s="382"/>
      <c r="F14" s="55">
        <v>41309</v>
      </c>
      <c r="G14" s="3">
        <v>3180</v>
      </c>
      <c r="H14" s="369" t="s">
        <v>43</v>
      </c>
      <c r="I14" s="370"/>
      <c r="J14" s="372"/>
    </row>
    <row r="15" spans="1:11" x14ac:dyDescent="0.25">
      <c r="A15" s="54">
        <v>41327</v>
      </c>
      <c r="B15" s="3">
        <v>600</v>
      </c>
      <c r="C15" s="345" t="s">
        <v>43</v>
      </c>
      <c r="D15" s="345"/>
      <c r="E15" s="382"/>
      <c r="F15" s="55">
        <v>41312</v>
      </c>
      <c r="G15" s="3">
        <v>57.75</v>
      </c>
      <c r="H15" s="369" t="s">
        <v>48</v>
      </c>
      <c r="I15" s="370"/>
      <c r="J15" s="372"/>
    </row>
    <row r="16" spans="1:11" x14ac:dyDescent="0.25">
      <c r="A16" s="54"/>
      <c r="B16" s="3"/>
      <c r="C16" s="345"/>
      <c r="D16" s="345"/>
      <c r="E16" s="382"/>
      <c r="F16" s="55">
        <v>41312</v>
      </c>
      <c r="G16" s="3">
        <v>61.25</v>
      </c>
      <c r="H16" s="369" t="s">
        <v>49</v>
      </c>
      <c r="I16" s="370"/>
      <c r="J16" s="372"/>
    </row>
    <row r="17" spans="1:11" x14ac:dyDescent="0.25">
      <c r="A17" s="54"/>
      <c r="B17" s="3"/>
      <c r="C17" s="345"/>
      <c r="D17" s="345"/>
      <c r="E17" s="382"/>
      <c r="F17" s="55">
        <v>41316</v>
      </c>
      <c r="G17" s="3">
        <v>755</v>
      </c>
      <c r="H17" s="369" t="s">
        <v>43</v>
      </c>
      <c r="I17" s="370"/>
      <c r="J17" s="372"/>
      <c r="K17" t="s">
        <v>136</v>
      </c>
    </row>
    <row r="18" spans="1:11" x14ac:dyDescent="0.25">
      <c r="A18" s="54"/>
      <c r="B18" s="3"/>
      <c r="C18" s="345"/>
      <c r="D18" s="345"/>
      <c r="E18" s="382"/>
      <c r="F18" s="55">
        <v>41316</v>
      </c>
      <c r="G18" s="3">
        <v>1298</v>
      </c>
      <c r="H18" s="369" t="s">
        <v>143</v>
      </c>
      <c r="I18" s="370"/>
      <c r="J18" s="372"/>
    </row>
    <row r="19" spans="1:11" x14ac:dyDescent="0.25">
      <c r="A19" s="54"/>
      <c r="B19" s="3"/>
      <c r="C19" s="345"/>
      <c r="D19" s="345"/>
      <c r="E19" s="382"/>
      <c r="F19" s="55">
        <v>41316</v>
      </c>
      <c r="G19" s="3">
        <v>21</v>
      </c>
      <c r="H19" s="369" t="s">
        <v>144</v>
      </c>
      <c r="I19" s="370"/>
      <c r="J19" s="372"/>
    </row>
    <row r="20" spans="1:11" x14ac:dyDescent="0.25">
      <c r="A20" s="34"/>
      <c r="B20" s="2"/>
      <c r="C20" s="344"/>
      <c r="D20" s="344"/>
      <c r="E20" s="383"/>
      <c r="F20" s="55">
        <v>41317</v>
      </c>
      <c r="G20" s="3">
        <v>824</v>
      </c>
      <c r="H20" s="369" t="s">
        <v>43</v>
      </c>
      <c r="I20" s="370"/>
      <c r="J20" s="372"/>
    </row>
    <row r="21" spans="1:11" x14ac:dyDescent="0.25">
      <c r="A21" s="34"/>
      <c r="B21" s="2"/>
      <c r="C21" s="344"/>
      <c r="D21" s="344"/>
      <c r="E21" s="383"/>
      <c r="F21" s="55">
        <v>41320</v>
      </c>
      <c r="G21" s="3">
        <v>33.1</v>
      </c>
      <c r="H21" s="369" t="s">
        <v>74</v>
      </c>
      <c r="I21" s="370"/>
      <c r="J21" s="372"/>
    </row>
    <row r="22" spans="1:11" x14ac:dyDescent="0.25">
      <c r="A22" s="34"/>
      <c r="B22" s="2"/>
      <c r="C22" s="344"/>
      <c r="D22" s="344"/>
      <c r="E22" s="383"/>
      <c r="F22" s="55">
        <v>41320</v>
      </c>
      <c r="G22" s="3">
        <v>46.6</v>
      </c>
      <c r="H22" s="369" t="s">
        <v>74</v>
      </c>
      <c r="I22" s="370"/>
      <c r="J22" s="372"/>
    </row>
    <row r="23" spans="1:11" x14ac:dyDescent="0.25">
      <c r="A23" s="34"/>
      <c r="B23" s="2"/>
      <c r="C23" s="344"/>
      <c r="D23" s="344"/>
      <c r="E23" s="383"/>
      <c r="F23" s="55">
        <v>41320</v>
      </c>
      <c r="G23" s="3">
        <v>153</v>
      </c>
      <c r="H23" s="369" t="s">
        <v>74</v>
      </c>
      <c r="I23" s="370"/>
      <c r="J23" s="372"/>
    </row>
    <row r="24" spans="1:11" x14ac:dyDescent="0.25">
      <c r="A24" s="34"/>
      <c r="B24" s="2"/>
      <c r="C24" s="344"/>
      <c r="D24" s="344"/>
      <c r="E24" s="383"/>
      <c r="F24" s="55">
        <v>41320</v>
      </c>
      <c r="G24" s="3">
        <v>71.5</v>
      </c>
      <c r="H24" s="369" t="s">
        <v>74</v>
      </c>
      <c r="I24" s="370"/>
      <c r="J24" s="372"/>
    </row>
    <row r="25" spans="1:11" x14ac:dyDescent="0.25">
      <c r="A25" s="34"/>
      <c r="B25" s="2"/>
      <c r="C25" s="344"/>
      <c r="D25" s="344"/>
      <c r="E25" s="383"/>
      <c r="F25" s="55">
        <v>41320</v>
      </c>
      <c r="G25" s="3">
        <v>273.3</v>
      </c>
      <c r="H25" s="369" t="s">
        <v>74</v>
      </c>
      <c r="I25" s="370"/>
      <c r="J25" s="372"/>
    </row>
    <row r="26" spans="1:11" x14ac:dyDescent="0.25">
      <c r="A26" s="34"/>
      <c r="B26" s="2"/>
      <c r="C26" s="344"/>
      <c r="D26" s="344"/>
      <c r="E26" s="383"/>
      <c r="F26" s="55">
        <v>41327</v>
      </c>
      <c r="G26" s="3">
        <v>8788.51</v>
      </c>
      <c r="H26" s="369" t="s">
        <v>40</v>
      </c>
      <c r="I26" s="370"/>
      <c r="J26" s="372"/>
    </row>
    <row r="27" spans="1:11" ht="15.75" thickBot="1" x14ac:dyDescent="0.3">
      <c r="A27" s="34"/>
      <c r="B27" s="2"/>
      <c r="C27" s="344"/>
      <c r="D27" s="344"/>
      <c r="E27" s="383"/>
      <c r="F27" s="61">
        <v>41333</v>
      </c>
      <c r="G27" s="62">
        <v>1545</v>
      </c>
      <c r="H27" s="389" t="s">
        <v>51</v>
      </c>
      <c r="I27" s="390"/>
      <c r="J27" s="391"/>
    </row>
    <row r="28" spans="1:11" ht="15.75" thickBot="1" x14ac:dyDescent="0.3">
      <c r="A28" s="34"/>
      <c r="B28" s="2"/>
      <c r="C28" s="344"/>
      <c r="D28" s="344"/>
      <c r="E28" s="383"/>
      <c r="F28" s="392" t="s">
        <v>211</v>
      </c>
      <c r="G28" s="393"/>
      <c r="H28" s="393"/>
      <c r="I28" s="393"/>
      <c r="J28" s="394"/>
    </row>
    <row r="29" spans="1:11" ht="15.75" thickBot="1" x14ac:dyDescent="0.3">
      <c r="A29" s="35"/>
      <c r="B29" s="36"/>
      <c r="C29" s="384"/>
      <c r="D29" s="384"/>
      <c r="E29" s="385"/>
      <c r="F29" s="63">
        <v>41324</v>
      </c>
      <c r="G29" s="64">
        <v>1809</v>
      </c>
      <c r="H29" s="386" t="s">
        <v>39</v>
      </c>
      <c r="I29" s="387"/>
      <c r="J29" s="388"/>
    </row>
  </sheetData>
  <mergeCells count="50">
    <mergeCell ref="A11:E11"/>
    <mergeCell ref="F11:J11"/>
    <mergeCell ref="C12:E12"/>
    <mergeCell ref="A10:J10"/>
    <mergeCell ref="C2:H2"/>
    <mergeCell ref="C3:D4"/>
    <mergeCell ref="E3:E4"/>
    <mergeCell ref="F3:H3"/>
    <mergeCell ref="C5:D5"/>
    <mergeCell ref="F5:G5"/>
    <mergeCell ref="C6:D6"/>
    <mergeCell ref="C7:D7"/>
    <mergeCell ref="C8:D8"/>
    <mergeCell ref="F8:G8"/>
    <mergeCell ref="A9:J9"/>
    <mergeCell ref="H17:J17"/>
    <mergeCell ref="H18:J18"/>
    <mergeCell ref="H12:J12"/>
    <mergeCell ref="C13:E13"/>
    <mergeCell ref="H13:J13"/>
    <mergeCell ref="C17:E17"/>
    <mergeCell ref="C18:E18"/>
    <mergeCell ref="C14:E14"/>
    <mergeCell ref="H15:J15"/>
    <mergeCell ref="C15:E15"/>
    <mergeCell ref="C16:E16"/>
    <mergeCell ref="H16:J16"/>
    <mergeCell ref="H14:J14"/>
    <mergeCell ref="H20:J20"/>
    <mergeCell ref="H19:J19"/>
    <mergeCell ref="H26:J26"/>
    <mergeCell ref="C26:E26"/>
    <mergeCell ref="C24:E24"/>
    <mergeCell ref="C25:E25"/>
    <mergeCell ref="C20:E20"/>
    <mergeCell ref="C21:E21"/>
    <mergeCell ref="C22:E22"/>
    <mergeCell ref="C19:E19"/>
    <mergeCell ref="H22:J22"/>
    <mergeCell ref="H23:J23"/>
    <mergeCell ref="H24:J24"/>
    <mergeCell ref="H25:J25"/>
    <mergeCell ref="H21:J21"/>
    <mergeCell ref="C29:E29"/>
    <mergeCell ref="H29:J29"/>
    <mergeCell ref="C27:E27"/>
    <mergeCell ref="C28:E28"/>
    <mergeCell ref="C23:E23"/>
    <mergeCell ref="H27:J27"/>
    <mergeCell ref="F28:J28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3"/>
  <dimension ref="A1:J31"/>
  <sheetViews>
    <sheetView zoomScaleNormal="100" workbookViewId="0">
      <selection activeCell="E5" sqref="E5:H5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0.140625" bestFit="1" customWidth="1"/>
    <col min="10" max="10" width="12.140625" customWidth="1"/>
    <col min="11" max="11" width="45.7109375" bestFit="1" customWidth="1"/>
  </cols>
  <sheetData>
    <row r="1" spans="1:10" ht="15.75" thickBot="1" x14ac:dyDescent="0.3"/>
    <row r="2" spans="1:10" ht="21.75" customHeight="1" thickTop="1" x14ac:dyDescent="0.35">
      <c r="C2" s="351" t="s">
        <v>5</v>
      </c>
      <c r="D2" s="352"/>
      <c r="E2" s="352"/>
      <c r="F2" s="352"/>
      <c r="G2" s="352"/>
      <c r="H2" s="353"/>
    </row>
    <row r="3" spans="1:10" x14ac:dyDescent="0.25">
      <c r="C3" s="354"/>
      <c r="D3" s="355"/>
      <c r="E3" s="356" t="s">
        <v>0</v>
      </c>
      <c r="F3" s="356" t="s">
        <v>1</v>
      </c>
      <c r="G3" s="356"/>
      <c r="H3" s="357"/>
    </row>
    <row r="4" spans="1:10" x14ac:dyDescent="0.25">
      <c r="C4" s="354"/>
      <c r="D4" s="355"/>
      <c r="E4" s="356"/>
      <c r="F4" s="6" t="s">
        <v>3</v>
      </c>
      <c r="G4" s="6" t="s">
        <v>2</v>
      </c>
      <c r="H4" s="8" t="s">
        <v>4</v>
      </c>
    </row>
    <row r="5" spans="1:10" ht="30.75" customHeight="1" x14ac:dyDescent="0.25">
      <c r="C5" s="358" t="s">
        <v>28</v>
      </c>
      <c r="D5" s="359"/>
      <c r="E5" s="10">
        <v>4002.43</v>
      </c>
      <c r="F5" s="360">
        <v>7382.13</v>
      </c>
      <c r="G5" s="360"/>
      <c r="H5" s="22">
        <v>656.07</v>
      </c>
    </row>
    <row r="6" spans="1:10" x14ac:dyDescent="0.25">
      <c r="C6" s="361" t="s">
        <v>3</v>
      </c>
      <c r="D6" s="362"/>
      <c r="E6" s="10">
        <v>10413</v>
      </c>
      <c r="F6" s="10">
        <v>4494</v>
      </c>
      <c r="G6" s="10">
        <v>15992.33</v>
      </c>
      <c r="H6" s="11">
        <v>0</v>
      </c>
    </row>
    <row r="7" spans="1:10" x14ac:dyDescent="0.25">
      <c r="C7" s="361" t="s">
        <v>6</v>
      </c>
      <c r="D7" s="362"/>
      <c r="E7" s="10">
        <v>14254.75</v>
      </c>
      <c r="F7" s="10">
        <v>25388.65</v>
      </c>
      <c r="G7" s="10">
        <v>0</v>
      </c>
      <c r="H7" s="11">
        <v>651</v>
      </c>
    </row>
    <row r="8" spans="1:10" ht="36.75" customHeight="1" thickBot="1" x14ac:dyDescent="0.3">
      <c r="C8" s="363" t="s">
        <v>29</v>
      </c>
      <c r="D8" s="364"/>
      <c r="E8" s="12">
        <f>E5+E6-E7</f>
        <v>160.68000000000029</v>
      </c>
      <c r="F8" s="365">
        <f>F5+F6+G6-F7-G7</f>
        <v>2479.8099999999977</v>
      </c>
      <c r="G8" s="365"/>
      <c r="H8" s="13">
        <f>H5+H6-H7</f>
        <v>5.07000000000005</v>
      </c>
    </row>
    <row r="9" spans="1:10" ht="15.75" thickTop="1" x14ac:dyDescent="0.25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0" ht="15.75" thickBot="1" x14ac:dyDescent="0.3">
      <c r="A10" s="376" t="s">
        <v>7</v>
      </c>
      <c r="B10" s="376"/>
      <c r="C10" s="376"/>
      <c r="D10" s="376"/>
      <c r="E10" s="376"/>
      <c r="F10" s="376"/>
      <c r="G10" s="376"/>
      <c r="H10" s="376"/>
      <c r="I10" s="376"/>
      <c r="J10" s="376"/>
    </row>
    <row r="11" spans="1:10" ht="15.75" thickBot="1" x14ac:dyDescent="0.3">
      <c r="A11" s="377" t="s">
        <v>0</v>
      </c>
      <c r="B11" s="378"/>
      <c r="C11" s="378"/>
      <c r="D11" s="378"/>
      <c r="E11" s="379"/>
      <c r="F11" s="377" t="s">
        <v>1</v>
      </c>
      <c r="G11" s="378"/>
      <c r="H11" s="378"/>
      <c r="I11" s="378"/>
      <c r="J11" s="379"/>
    </row>
    <row r="12" spans="1:10" x14ac:dyDescent="0.25">
      <c r="A12" s="43" t="s">
        <v>30</v>
      </c>
      <c r="B12" s="44" t="s">
        <v>31</v>
      </c>
      <c r="C12" s="380" t="s">
        <v>32</v>
      </c>
      <c r="D12" s="380"/>
      <c r="E12" s="381"/>
      <c r="F12" s="43" t="s">
        <v>30</v>
      </c>
      <c r="G12" s="44" t="s">
        <v>31</v>
      </c>
      <c r="H12" s="380" t="s">
        <v>32</v>
      </c>
      <c r="I12" s="380"/>
      <c r="J12" s="381"/>
    </row>
    <row r="13" spans="1:10" x14ac:dyDescent="0.25">
      <c r="A13" s="54">
        <v>41339</v>
      </c>
      <c r="B13" s="3">
        <v>2867</v>
      </c>
      <c r="C13" s="345" t="s">
        <v>12</v>
      </c>
      <c r="D13" s="345"/>
      <c r="E13" s="382"/>
      <c r="F13" s="55">
        <v>41335</v>
      </c>
      <c r="G13" s="3">
        <v>31.5</v>
      </c>
      <c r="H13" s="345" t="s">
        <v>13</v>
      </c>
      <c r="I13" s="345"/>
      <c r="J13" s="382"/>
    </row>
    <row r="14" spans="1:10" x14ac:dyDescent="0.25">
      <c r="A14" s="55">
        <v>41361</v>
      </c>
      <c r="B14" s="3">
        <v>613.6</v>
      </c>
      <c r="C14" s="345" t="s">
        <v>11</v>
      </c>
      <c r="D14" s="345"/>
      <c r="E14" s="382"/>
      <c r="F14" s="55">
        <v>41339</v>
      </c>
      <c r="G14" s="3">
        <v>4000</v>
      </c>
      <c r="H14" s="345" t="s">
        <v>14</v>
      </c>
      <c r="I14" s="345"/>
      <c r="J14" s="382"/>
    </row>
    <row r="15" spans="1:10" x14ac:dyDescent="0.25">
      <c r="A15" s="55">
        <v>41361</v>
      </c>
      <c r="B15" s="3">
        <v>8803.74</v>
      </c>
      <c r="C15" s="345" t="s">
        <v>10</v>
      </c>
      <c r="D15" s="345"/>
      <c r="E15" s="382"/>
      <c r="F15" s="55">
        <v>41340</v>
      </c>
      <c r="G15" s="3">
        <v>53</v>
      </c>
      <c r="H15" s="345" t="s">
        <v>15</v>
      </c>
      <c r="I15" s="345"/>
      <c r="J15" s="382"/>
    </row>
    <row r="16" spans="1:10" x14ac:dyDescent="0.25">
      <c r="A16" s="55">
        <v>41362</v>
      </c>
      <c r="B16" s="3">
        <v>1726.21</v>
      </c>
      <c r="C16" s="345" t="s">
        <v>8</v>
      </c>
      <c r="D16" s="345"/>
      <c r="E16" s="382"/>
      <c r="F16" s="55">
        <v>41340</v>
      </c>
      <c r="G16" s="3">
        <v>87.75</v>
      </c>
      <c r="H16" s="345" t="s">
        <v>16</v>
      </c>
      <c r="I16" s="345"/>
      <c r="J16" s="382"/>
    </row>
    <row r="17" spans="1:10" x14ac:dyDescent="0.25">
      <c r="A17" s="55">
        <v>41362</v>
      </c>
      <c r="B17" s="3">
        <v>244.2</v>
      </c>
      <c r="C17" s="345" t="s">
        <v>9</v>
      </c>
      <c r="D17" s="345"/>
      <c r="E17" s="382"/>
      <c r="F17" s="55">
        <v>41346</v>
      </c>
      <c r="G17" s="3">
        <v>683</v>
      </c>
      <c r="H17" s="345" t="s">
        <v>17</v>
      </c>
      <c r="I17" s="345"/>
      <c r="J17" s="382"/>
    </row>
    <row r="18" spans="1:10" x14ac:dyDescent="0.25">
      <c r="A18" s="34"/>
      <c r="B18" s="2"/>
      <c r="C18" s="344"/>
      <c r="D18" s="344"/>
      <c r="E18" s="383"/>
      <c r="F18" s="55">
        <v>41348</v>
      </c>
      <c r="G18" s="3">
        <v>33.299999999999997</v>
      </c>
      <c r="H18" s="345" t="s">
        <v>18</v>
      </c>
      <c r="I18" s="345"/>
      <c r="J18" s="382"/>
    </row>
    <row r="19" spans="1:10" x14ac:dyDescent="0.25">
      <c r="A19" s="34"/>
      <c r="B19" s="2"/>
      <c r="C19" s="344"/>
      <c r="D19" s="344"/>
      <c r="E19" s="383"/>
      <c r="F19" s="55">
        <v>41348</v>
      </c>
      <c r="G19" s="3">
        <v>47.7</v>
      </c>
      <c r="H19" s="345" t="s">
        <v>19</v>
      </c>
      <c r="I19" s="345"/>
      <c r="J19" s="382"/>
    </row>
    <row r="20" spans="1:10" x14ac:dyDescent="0.25">
      <c r="A20" s="34"/>
      <c r="B20" s="2"/>
      <c r="C20" s="344"/>
      <c r="D20" s="344"/>
      <c r="E20" s="383"/>
      <c r="F20" s="55">
        <v>41348</v>
      </c>
      <c r="G20" s="3">
        <v>147.4</v>
      </c>
      <c r="H20" s="345" t="s">
        <v>20</v>
      </c>
      <c r="I20" s="345"/>
      <c r="J20" s="382"/>
    </row>
    <row r="21" spans="1:10" x14ac:dyDescent="0.25">
      <c r="A21" s="34"/>
      <c r="B21" s="2"/>
      <c r="C21" s="344"/>
      <c r="D21" s="344"/>
      <c r="E21" s="383"/>
      <c r="F21" s="55">
        <v>41348</v>
      </c>
      <c r="G21" s="3">
        <v>80.900000000000006</v>
      </c>
      <c r="H21" s="345" t="s">
        <v>21</v>
      </c>
      <c r="I21" s="345"/>
      <c r="J21" s="382"/>
    </row>
    <row r="22" spans="1:10" x14ac:dyDescent="0.25">
      <c r="A22" s="34"/>
      <c r="B22" s="2"/>
      <c r="C22" s="344"/>
      <c r="D22" s="344"/>
      <c r="E22" s="383"/>
      <c r="F22" s="55">
        <v>41348</v>
      </c>
      <c r="G22" s="3">
        <v>259.60000000000002</v>
      </c>
      <c r="H22" s="345" t="s">
        <v>22</v>
      </c>
      <c r="I22" s="345"/>
      <c r="J22" s="382"/>
    </row>
    <row r="23" spans="1:10" x14ac:dyDescent="0.25">
      <c r="A23" s="34"/>
      <c r="B23" s="2"/>
      <c r="C23" s="344"/>
      <c r="D23" s="344"/>
      <c r="E23" s="383"/>
      <c r="F23" s="55">
        <v>41353</v>
      </c>
      <c r="G23" s="3">
        <v>12000</v>
      </c>
      <c r="H23" s="345" t="s">
        <v>23</v>
      </c>
      <c r="I23" s="345"/>
      <c r="J23" s="382"/>
    </row>
    <row r="24" spans="1:10" x14ac:dyDescent="0.25">
      <c r="A24" s="34"/>
      <c r="B24" s="2"/>
      <c r="C24" s="344"/>
      <c r="D24" s="344"/>
      <c r="E24" s="383"/>
      <c r="F24" s="55">
        <v>41359</v>
      </c>
      <c r="G24" s="3">
        <v>69.5</v>
      </c>
      <c r="H24" s="345" t="s">
        <v>24</v>
      </c>
      <c r="I24" s="345"/>
      <c r="J24" s="382"/>
    </row>
    <row r="25" spans="1:10" x14ac:dyDescent="0.25">
      <c r="A25" s="34"/>
      <c r="B25" s="2"/>
      <c r="C25" s="344"/>
      <c r="D25" s="344"/>
      <c r="E25" s="383"/>
      <c r="F25" s="55">
        <v>41359</v>
      </c>
      <c r="G25" s="3">
        <v>1545</v>
      </c>
      <c r="H25" s="345" t="s">
        <v>25</v>
      </c>
      <c r="I25" s="345"/>
      <c r="J25" s="382"/>
    </row>
    <row r="26" spans="1:10" x14ac:dyDescent="0.25">
      <c r="A26" s="34"/>
      <c r="B26" s="2"/>
      <c r="C26" s="344"/>
      <c r="D26" s="344"/>
      <c r="E26" s="383"/>
      <c r="F26" s="55">
        <v>41362</v>
      </c>
      <c r="G26" s="3">
        <v>600</v>
      </c>
      <c r="H26" s="345" t="s">
        <v>26</v>
      </c>
      <c r="I26" s="345"/>
      <c r="J26" s="382"/>
    </row>
    <row r="27" spans="1:10" x14ac:dyDescent="0.25">
      <c r="A27" s="34"/>
      <c r="B27" s="2"/>
      <c r="C27" s="344"/>
      <c r="D27" s="344"/>
      <c r="E27" s="383"/>
      <c r="F27" s="55">
        <v>41362</v>
      </c>
      <c r="G27" s="3">
        <v>2250</v>
      </c>
      <c r="H27" s="345" t="s">
        <v>27</v>
      </c>
      <c r="I27" s="345"/>
      <c r="J27" s="382"/>
    </row>
    <row r="28" spans="1:10" ht="15.75" thickBot="1" x14ac:dyDescent="0.3">
      <c r="A28" s="34"/>
      <c r="B28" s="2"/>
      <c r="C28" s="344"/>
      <c r="D28" s="344"/>
      <c r="E28" s="383"/>
      <c r="F28" s="55">
        <v>41362</v>
      </c>
      <c r="G28" s="3">
        <v>3500</v>
      </c>
      <c r="H28" s="345" t="s">
        <v>14</v>
      </c>
      <c r="I28" s="345"/>
      <c r="J28" s="382">
        <f>SUM(G13:G28)</f>
        <v>25388.65</v>
      </c>
    </row>
    <row r="29" spans="1:10" ht="15.75" thickBot="1" x14ac:dyDescent="0.3">
      <c r="A29" s="34"/>
      <c r="B29" s="2"/>
      <c r="C29" s="344"/>
      <c r="D29" s="344"/>
      <c r="E29" s="383"/>
      <c r="F29" s="392" t="s">
        <v>211</v>
      </c>
      <c r="G29" s="393"/>
      <c r="H29" s="393"/>
      <c r="I29" s="393"/>
      <c r="J29" s="394"/>
    </row>
    <row r="30" spans="1:10" x14ac:dyDescent="0.25">
      <c r="A30" s="34"/>
      <c r="B30" s="2"/>
      <c r="C30" s="399"/>
      <c r="D30" s="400"/>
      <c r="E30" s="401"/>
      <c r="F30" s="65">
        <v>41340</v>
      </c>
      <c r="G30" s="58">
        <v>251</v>
      </c>
      <c r="H30" s="395" t="s">
        <v>75</v>
      </c>
      <c r="I30" s="395"/>
      <c r="J30" s="396"/>
    </row>
    <row r="31" spans="1:10" ht="15.75" thickBot="1" x14ac:dyDescent="0.3">
      <c r="A31" s="35"/>
      <c r="B31" s="36"/>
      <c r="C31" s="402"/>
      <c r="D31" s="403"/>
      <c r="E31" s="404"/>
      <c r="F31" s="59">
        <v>41347</v>
      </c>
      <c r="G31" s="60">
        <v>400</v>
      </c>
      <c r="H31" s="397" t="s">
        <v>75</v>
      </c>
      <c r="I31" s="397"/>
      <c r="J31" s="398"/>
    </row>
  </sheetData>
  <mergeCells count="54">
    <mergeCell ref="H30:J30"/>
    <mergeCell ref="H31:J31"/>
    <mergeCell ref="F29:J29"/>
    <mergeCell ref="C30:E30"/>
    <mergeCell ref="C31:E31"/>
    <mergeCell ref="C29:E29"/>
    <mergeCell ref="C6:D6"/>
    <mergeCell ref="H27:J27"/>
    <mergeCell ref="H28:J28"/>
    <mergeCell ref="F8:G8"/>
    <mergeCell ref="F5:G5"/>
    <mergeCell ref="C12:E12"/>
    <mergeCell ref="H12:J12"/>
    <mergeCell ref="A10:J10"/>
    <mergeCell ref="A11:E11"/>
    <mergeCell ref="F11:J11"/>
    <mergeCell ref="H21:J21"/>
    <mergeCell ref="H22:J22"/>
    <mergeCell ref="H23:J23"/>
    <mergeCell ref="H24:J24"/>
    <mergeCell ref="H17:J17"/>
    <mergeCell ref="H18:J18"/>
    <mergeCell ref="C2:H2"/>
    <mergeCell ref="C3:D4"/>
    <mergeCell ref="F3:H3"/>
    <mergeCell ref="E3:E4"/>
    <mergeCell ref="C5:D5"/>
    <mergeCell ref="H15:J15"/>
    <mergeCell ref="C18:E18"/>
    <mergeCell ref="H20:J20"/>
    <mergeCell ref="H19:J19"/>
    <mergeCell ref="C13:E13"/>
    <mergeCell ref="C15:E15"/>
    <mergeCell ref="C16:E16"/>
    <mergeCell ref="C17:E17"/>
    <mergeCell ref="H16:J16"/>
    <mergeCell ref="C7:D7"/>
    <mergeCell ref="A9:J9"/>
    <mergeCell ref="C8:D8"/>
    <mergeCell ref="H13:J13"/>
    <mergeCell ref="H14:J14"/>
    <mergeCell ref="C14:E14"/>
    <mergeCell ref="C22:E22"/>
    <mergeCell ref="C23:E23"/>
    <mergeCell ref="C24:E24"/>
    <mergeCell ref="C19:E19"/>
    <mergeCell ref="C20:E20"/>
    <mergeCell ref="C21:E21"/>
    <mergeCell ref="C28:E28"/>
    <mergeCell ref="H25:J25"/>
    <mergeCell ref="H26:J26"/>
    <mergeCell ref="C25:E25"/>
    <mergeCell ref="C26:E26"/>
    <mergeCell ref="C27:E27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4"/>
  <dimension ref="A1:J24"/>
  <sheetViews>
    <sheetView topLeftCell="A4" zoomScaleNormal="100" workbookViewId="0">
      <selection activeCell="G13" sqref="G13:G24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0.140625" bestFit="1" customWidth="1"/>
    <col min="10" max="10" width="12.140625" customWidth="1"/>
    <col min="11" max="11" width="45.7109375" bestFit="1" customWidth="1"/>
  </cols>
  <sheetData>
    <row r="1" spans="1:10" ht="15.75" thickBot="1" x14ac:dyDescent="0.3"/>
    <row r="2" spans="1:10" ht="21.75" customHeight="1" thickTop="1" x14ac:dyDescent="0.35">
      <c r="C2" s="351" t="s">
        <v>145</v>
      </c>
      <c r="D2" s="352"/>
      <c r="E2" s="352"/>
      <c r="F2" s="352"/>
      <c r="G2" s="352"/>
      <c r="H2" s="353"/>
    </row>
    <row r="3" spans="1:10" x14ac:dyDescent="0.25">
      <c r="C3" s="354"/>
      <c r="D3" s="355"/>
      <c r="E3" s="356" t="s">
        <v>0</v>
      </c>
      <c r="F3" s="356" t="s">
        <v>1</v>
      </c>
      <c r="G3" s="356"/>
      <c r="H3" s="357"/>
    </row>
    <row r="4" spans="1:10" x14ac:dyDescent="0.25">
      <c r="C4" s="354"/>
      <c r="D4" s="355"/>
      <c r="E4" s="356"/>
      <c r="F4" s="6" t="s">
        <v>3</v>
      </c>
      <c r="G4" s="6" t="s">
        <v>2</v>
      </c>
      <c r="H4" s="8" t="s">
        <v>4</v>
      </c>
    </row>
    <row r="5" spans="1:10" ht="30.75" customHeight="1" x14ac:dyDescent="0.25">
      <c r="C5" s="358" t="s">
        <v>146</v>
      </c>
      <c r="D5" s="359"/>
      <c r="E5" s="10">
        <v>160.68</v>
      </c>
      <c r="F5" s="360">
        <v>2479.81</v>
      </c>
      <c r="G5" s="360"/>
      <c r="H5" s="22">
        <v>5.07</v>
      </c>
    </row>
    <row r="6" spans="1:10" x14ac:dyDescent="0.25">
      <c r="C6" s="361" t="s">
        <v>3</v>
      </c>
      <c r="D6" s="362"/>
      <c r="E6" s="10">
        <v>10127.6</v>
      </c>
      <c r="F6" s="10">
        <v>4648</v>
      </c>
      <c r="G6" s="10">
        <v>14731</v>
      </c>
      <c r="H6" s="11">
        <v>0</v>
      </c>
    </row>
    <row r="7" spans="1:10" x14ac:dyDescent="0.25">
      <c r="C7" s="361" t="s">
        <v>6</v>
      </c>
      <c r="D7" s="362"/>
      <c r="E7" s="10">
        <v>5550</v>
      </c>
      <c r="F7" s="10">
        <v>15510.68</v>
      </c>
      <c r="G7" s="10">
        <v>0</v>
      </c>
      <c r="H7" s="11">
        <v>0</v>
      </c>
    </row>
    <row r="8" spans="1:10" ht="36.75" customHeight="1" thickBot="1" x14ac:dyDescent="0.3">
      <c r="C8" s="363" t="s">
        <v>56</v>
      </c>
      <c r="D8" s="364"/>
      <c r="E8" s="12">
        <f>E5+E6-E7</f>
        <v>4738.2800000000007</v>
      </c>
      <c r="F8" s="365">
        <f>F5+F6+G6-F7-G7</f>
        <v>6348.1299999999974</v>
      </c>
      <c r="G8" s="365"/>
      <c r="H8" s="13">
        <f>H5+H6-H7</f>
        <v>5.07</v>
      </c>
    </row>
    <row r="9" spans="1:10" ht="15.75" thickTop="1" x14ac:dyDescent="0.25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0" ht="15.75" thickBot="1" x14ac:dyDescent="0.3">
      <c r="A10" s="376" t="s">
        <v>7</v>
      </c>
      <c r="B10" s="376"/>
      <c r="C10" s="376"/>
      <c r="D10" s="376"/>
      <c r="E10" s="376"/>
      <c r="F10" s="376"/>
      <c r="G10" s="376"/>
      <c r="H10" s="376"/>
      <c r="I10" s="376"/>
      <c r="J10" s="376"/>
    </row>
    <row r="11" spans="1:10" ht="15.75" thickBot="1" x14ac:dyDescent="0.3">
      <c r="A11" s="377" t="s">
        <v>0</v>
      </c>
      <c r="B11" s="378"/>
      <c r="C11" s="378"/>
      <c r="D11" s="378"/>
      <c r="E11" s="379"/>
      <c r="F11" s="377" t="s">
        <v>1</v>
      </c>
      <c r="G11" s="378"/>
      <c r="H11" s="378"/>
      <c r="I11" s="378"/>
      <c r="J11" s="379"/>
    </row>
    <row r="12" spans="1:10" x14ac:dyDescent="0.25">
      <c r="A12" s="43" t="s">
        <v>30</v>
      </c>
      <c r="B12" s="44" t="s">
        <v>31</v>
      </c>
      <c r="C12" s="380" t="s">
        <v>32</v>
      </c>
      <c r="D12" s="380"/>
      <c r="E12" s="381"/>
      <c r="F12" s="43" t="s">
        <v>30</v>
      </c>
      <c r="G12" s="44" t="s">
        <v>31</v>
      </c>
      <c r="H12" s="380" t="s">
        <v>32</v>
      </c>
      <c r="I12" s="380"/>
      <c r="J12" s="381"/>
    </row>
    <row r="13" spans="1:10" x14ac:dyDescent="0.25">
      <c r="A13" s="54">
        <v>41369</v>
      </c>
      <c r="B13" s="3">
        <v>550</v>
      </c>
      <c r="C13" s="345" t="s">
        <v>149</v>
      </c>
      <c r="D13" s="345"/>
      <c r="E13" s="382"/>
      <c r="F13" s="55">
        <v>41368</v>
      </c>
      <c r="G13" s="3">
        <v>31.5</v>
      </c>
      <c r="H13" s="345" t="s">
        <v>13</v>
      </c>
      <c r="I13" s="345"/>
      <c r="J13" s="382"/>
    </row>
    <row r="14" spans="1:10" x14ac:dyDescent="0.25">
      <c r="A14" s="55">
        <v>41383</v>
      </c>
      <c r="B14" s="3">
        <v>5000</v>
      </c>
      <c r="C14" s="345" t="s">
        <v>72</v>
      </c>
      <c r="D14" s="345"/>
      <c r="E14" s="382"/>
      <c r="F14" s="55">
        <v>41369</v>
      </c>
      <c r="G14" s="3">
        <v>2867</v>
      </c>
      <c r="H14" s="345" t="s">
        <v>150</v>
      </c>
      <c r="I14" s="345"/>
      <c r="J14" s="382"/>
    </row>
    <row r="15" spans="1:10" x14ac:dyDescent="0.25">
      <c r="A15" s="55"/>
      <c r="B15" s="3"/>
      <c r="C15" s="345"/>
      <c r="D15" s="345"/>
      <c r="E15" s="382"/>
      <c r="F15" s="55">
        <v>41372</v>
      </c>
      <c r="G15" s="3">
        <v>74.75</v>
      </c>
      <c r="H15" s="345" t="s">
        <v>15</v>
      </c>
      <c r="I15" s="345"/>
      <c r="J15" s="382"/>
    </row>
    <row r="16" spans="1:10" x14ac:dyDescent="0.25">
      <c r="A16" s="55"/>
      <c r="B16" s="3"/>
      <c r="C16" s="345"/>
      <c r="D16" s="345"/>
      <c r="E16" s="382"/>
      <c r="F16" s="55">
        <v>41372</v>
      </c>
      <c r="G16" s="3">
        <v>209.25</v>
      </c>
      <c r="H16" s="345" t="s">
        <v>16</v>
      </c>
      <c r="I16" s="345"/>
      <c r="J16" s="382"/>
    </row>
    <row r="17" spans="1:10" x14ac:dyDescent="0.25">
      <c r="A17" s="55"/>
      <c r="B17" s="3"/>
      <c r="C17" s="345"/>
      <c r="D17" s="345"/>
      <c r="E17" s="382"/>
      <c r="F17" s="55">
        <v>41379</v>
      </c>
      <c r="G17" s="3">
        <v>157.80000000000001</v>
      </c>
      <c r="H17" s="345" t="s">
        <v>18</v>
      </c>
      <c r="I17" s="345"/>
      <c r="J17" s="382"/>
    </row>
    <row r="18" spans="1:10" x14ac:dyDescent="0.25">
      <c r="A18" s="34"/>
      <c r="B18" s="2"/>
      <c r="C18" s="344"/>
      <c r="D18" s="344"/>
      <c r="E18" s="383"/>
      <c r="F18" s="55">
        <v>41379</v>
      </c>
      <c r="G18" s="3">
        <v>39.9</v>
      </c>
      <c r="H18" s="345" t="s">
        <v>19</v>
      </c>
      <c r="I18" s="345"/>
      <c r="J18" s="382"/>
    </row>
    <row r="19" spans="1:10" x14ac:dyDescent="0.25">
      <c r="A19" s="34"/>
      <c r="B19" s="2"/>
      <c r="C19" s="344"/>
      <c r="D19" s="344"/>
      <c r="E19" s="383"/>
      <c r="F19" s="55">
        <v>41379</v>
      </c>
      <c r="G19" s="3">
        <v>116</v>
      </c>
      <c r="H19" s="345" t="s">
        <v>20</v>
      </c>
      <c r="I19" s="345"/>
      <c r="J19" s="382"/>
    </row>
    <row r="20" spans="1:10" x14ac:dyDescent="0.25">
      <c r="A20" s="34"/>
      <c r="B20" s="2"/>
      <c r="C20" s="344"/>
      <c r="D20" s="344"/>
      <c r="E20" s="383"/>
      <c r="F20" s="55">
        <v>41379</v>
      </c>
      <c r="G20" s="3">
        <v>207.2</v>
      </c>
      <c r="H20" s="345" t="s">
        <v>21</v>
      </c>
      <c r="I20" s="345"/>
      <c r="J20" s="382"/>
    </row>
    <row r="21" spans="1:10" x14ac:dyDescent="0.25">
      <c r="A21" s="34"/>
      <c r="B21" s="2"/>
      <c r="C21" s="344"/>
      <c r="D21" s="344"/>
      <c r="E21" s="383"/>
      <c r="F21" s="55">
        <v>41383</v>
      </c>
      <c r="G21" s="3">
        <v>3500</v>
      </c>
      <c r="H21" s="345" t="s">
        <v>151</v>
      </c>
      <c r="I21" s="345"/>
      <c r="J21" s="382"/>
    </row>
    <row r="22" spans="1:10" x14ac:dyDescent="0.25">
      <c r="A22" s="34"/>
      <c r="B22" s="2"/>
      <c r="C22" s="344"/>
      <c r="D22" s="344"/>
      <c r="E22" s="383"/>
      <c r="F22" s="55">
        <v>41386</v>
      </c>
      <c r="G22" s="3">
        <v>6728.28</v>
      </c>
      <c r="H22" s="345" t="s">
        <v>40</v>
      </c>
      <c r="I22" s="345"/>
      <c r="J22" s="382"/>
    </row>
    <row r="23" spans="1:10" x14ac:dyDescent="0.25">
      <c r="A23" s="34"/>
      <c r="B23" s="2"/>
      <c r="C23" s="344"/>
      <c r="D23" s="344"/>
      <c r="E23" s="383"/>
      <c r="F23" s="55">
        <v>41389</v>
      </c>
      <c r="G23" s="3">
        <v>34</v>
      </c>
      <c r="H23" s="345" t="s">
        <v>24</v>
      </c>
      <c r="I23" s="345"/>
      <c r="J23" s="382"/>
    </row>
    <row r="24" spans="1:10" ht="15.75" thickBot="1" x14ac:dyDescent="0.3">
      <c r="A24" s="35"/>
      <c r="B24" s="36"/>
      <c r="C24" s="384"/>
      <c r="D24" s="384"/>
      <c r="E24" s="385"/>
      <c r="F24" s="56">
        <v>41389</v>
      </c>
      <c r="G24" s="57">
        <v>1545</v>
      </c>
      <c r="H24" s="405" t="s">
        <v>25</v>
      </c>
      <c r="I24" s="405"/>
      <c r="J24" s="406"/>
    </row>
  </sheetData>
  <mergeCells count="40">
    <mergeCell ref="A10:J10"/>
    <mergeCell ref="C2:H2"/>
    <mergeCell ref="C3:D4"/>
    <mergeCell ref="E3:E4"/>
    <mergeCell ref="F3:H3"/>
    <mergeCell ref="C5:D5"/>
    <mergeCell ref="F5:G5"/>
    <mergeCell ref="C6:D6"/>
    <mergeCell ref="C7:D7"/>
    <mergeCell ref="C8:D8"/>
    <mergeCell ref="F8:G8"/>
    <mergeCell ref="A9:J9"/>
    <mergeCell ref="A11:E11"/>
    <mergeCell ref="F11:J11"/>
    <mergeCell ref="C12:E12"/>
    <mergeCell ref="H12:J12"/>
    <mergeCell ref="C13:E13"/>
    <mergeCell ref="H13:J13"/>
    <mergeCell ref="C14:E14"/>
    <mergeCell ref="H14:J14"/>
    <mergeCell ref="C15:E15"/>
    <mergeCell ref="H15:J15"/>
    <mergeCell ref="C16:E16"/>
    <mergeCell ref="H16:J16"/>
    <mergeCell ref="C23:E23"/>
    <mergeCell ref="C24:E24"/>
    <mergeCell ref="H24:J24"/>
    <mergeCell ref="C17:E17"/>
    <mergeCell ref="C18:E18"/>
    <mergeCell ref="C19:E19"/>
    <mergeCell ref="H21:J21"/>
    <mergeCell ref="H23:J23"/>
    <mergeCell ref="C20:E20"/>
    <mergeCell ref="C21:E21"/>
    <mergeCell ref="C22:E22"/>
    <mergeCell ref="H22:J22"/>
    <mergeCell ref="H17:J17"/>
    <mergeCell ref="H18:J18"/>
    <mergeCell ref="H19:J19"/>
    <mergeCell ref="H20:J20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5"/>
  <dimension ref="A1:J25"/>
  <sheetViews>
    <sheetView topLeftCell="A5" zoomScaleNormal="100" workbookViewId="0">
      <selection activeCell="G13" sqref="G13:G25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0.140625" bestFit="1" customWidth="1"/>
    <col min="10" max="10" width="12.140625" customWidth="1"/>
    <col min="11" max="11" width="45.7109375" bestFit="1" customWidth="1"/>
  </cols>
  <sheetData>
    <row r="1" spans="1:10" ht="15.75" thickBot="1" x14ac:dyDescent="0.3"/>
    <row r="2" spans="1:10" ht="21.75" customHeight="1" thickTop="1" x14ac:dyDescent="0.35">
      <c r="C2" s="351" t="s">
        <v>152</v>
      </c>
      <c r="D2" s="352"/>
      <c r="E2" s="352"/>
      <c r="F2" s="352"/>
      <c r="G2" s="352"/>
      <c r="H2" s="353"/>
    </row>
    <row r="3" spans="1:10" x14ac:dyDescent="0.25">
      <c r="C3" s="354"/>
      <c r="D3" s="355"/>
      <c r="E3" s="356" t="s">
        <v>0</v>
      </c>
      <c r="F3" s="356" t="s">
        <v>1</v>
      </c>
      <c r="G3" s="356"/>
      <c r="H3" s="357"/>
    </row>
    <row r="4" spans="1:10" x14ac:dyDescent="0.25">
      <c r="C4" s="354"/>
      <c r="D4" s="355"/>
      <c r="E4" s="356"/>
      <c r="F4" s="6" t="s">
        <v>3</v>
      </c>
      <c r="G4" s="6" t="s">
        <v>2</v>
      </c>
      <c r="H4" s="8" t="s">
        <v>4</v>
      </c>
    </row>
    <row r="5" spans="1:10" ht="30.75" customHeight="1" x14ac:dyDescent="0.25">
      <c r="C5" s="358" t="s">
        <v>153</v>
      </c>
      <c r="D5" s="359"/>
      <c r="E5" s="10">
        <v>4738.28</v>
      </c>
      <c r="F5" s="360">
        <v>6348.13</v>
      </c>
      <c r="G5" s="360"/>
      <c r="H5" s="22">
        <v>5.07</v>
      </c>
    </row>
    <row r="6" spans="1:10" x14ac:dyDescent="0.25">
      <c r="C6" s="361" t="s">
        <v>3</v>
      </c>
      <c r="D6" s="362"/>
      <c r="E6" s="10">
        <v>12335</v>
      </c>
      <c r="F6" s="10">
        <v>7357</v>
      </c>
      <c r="G6" s="10">
        <v>21059.4</v>
      </c>
      <c r="H6" s="11">
        <v>296.23</v>
      </c>
    </row>
    <row r="7" spans="1:10" x14ac:dyDescent="0.25">
      <c r="C7" s="361" t="s">
        <v>6</v>
      </c>
      <c r="D7" s="362"/>
      <c r="E7" s="10">
        <v>13010.42</v>
      </c>
      <c r="F7" s="10">
        <v>31748.77</v>
      </c>
      <c r="G7" s="10">
        <v>0</v>
      </c>
      <c r="H7" s="11">
        <v>0</v>
      </c>
    </row>
    <row r="8" spans="1:10" ht="36.75" customHeight="1" thickBot="1" x14ac:dyDescent="0.3">
      <c r="C8" s="363" t="s">
        <v>55</v>
      </c>
      <c r="D8" s="364"/>
      <c r="E8" s="12">
        <f>E5+E6-E7</f>
        <v>4062.8599999999988</v>
      </c>
      <c r="F8" s="365">
        <f>F5+F6+G6-F7-G7</f>
        <v>3015.7599999999984</v>
      </c>
      <c r="G8" s="365"/>
      <c r="H8" s="13">
        <f>H5+H6-H7</f>
        <v>301.3</v>
      </c>
    </row>
    <row r="9" spans="1:10" ht="15.75" thickTop="1" x14ac:dyDescent="0.25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0" ht="15.75" thickBot="1" x14ac:dyDescent="0.3">
      <c r="A10" s="376" t="s">
        <v>7</v>
      </c>
      <c r="B10" s="376"/>
      <c r="C10" s="376"/>
      <c r="D10" s="376"/>
      <c r="E10" s="376"/>
      <c r="F10" s="376"/>
      <c r="G10" s="376"/>
      <c r="H10" s="376"/>
      <c r="I10" s="376"/>
      <c r="J10" s="376"/>
    </row>
    <row r="11" spans="1:10" ht="15.75" thickBot="1" x14ac:dyDescent="0.3">
      <c r="A11" s="377" t="s">
        <v>0</v>
      </c>
      <c r="B11" s="378"/>
      <c r="C11" s="378"/>
      <c r="D11" s="378"/>
      <c r="E11" s="379"/>
      <c r="F11" s="377" t="s">
        <v>1</v>
      </c>
      <c r="G11" s="378"/>
      <c r="H11" s="378"/>
      <c r="I11" s="378"/>
      <c r="J11" s="379"/>
    </row>
    <row r="12" spans="1:10" x14ac:dyDescent="0.25">
      <c r="A12" s="43" t="s">
        <v>30</v>
      </c>
      <c r="B12" s="44" t="s">
        <v>31</v>
      </c>
      <c r="C12" s="380" t="s">
        <v>32</v>
      </c>
      <c r="D12" s="380"/>
      <c r="E12" s="381"/>
      <c r="F12" s="43" t="s">
        <v>30</v>
      </c>
      <c r="G12" s="44" t="s">
        <v>31</v>
      </c>
      <c r="H12" s="380" t="s">
        <v>32</v>
      </c>
      <c r="I12" s="380"/>
      <c r="J12" s="381"/>
    </row>
    <row r="13" spans="1:10" x14ac:dyDescent="0.25">
      <c r="A13" s="32">
        <v>41397</v>
      </c>
      <c r="B13" s="23">
        <v>5000</v>
      </c>
      <c r="C13" s="345" t="s">
        <v>154</v>
      </c>
      <c r="D13" s="345"/>
      <c r="E13" s="382"/>
      <c r="F13" s="33">
        <v>41396</v>
      </c>
      <c r="G13" s="23">
        <v>31.5</v>
      </c>
      <c r="H13" s="345" t="s">
        <v>155</v>
      </c>
      <c r="I13" s="345"/>
      <c r="J13" s="382"/>
    </row>
    <row r="14" spans="1:10" x14ac:dyDescent="0.25">
      <c r="A14" s="33">
        <v>41397</v>
      </c>
      <c r="B14" s="23">
        <v>15.21</v>
      </c>
      <c r="C14" s="345" t="s">
        <v>155</v>
      </c>
      <c r="D14" s="345"/>
      <c r="E14" s="382"/>
      <c r="F14" s="33">
        <v>41397</v>
      </c>
      <c r="G14" s="23">
        <v>5000</v>
      </c>
      <c r="H14" s="345" t="s">
        <v>154</v>
      </c>
      <c r="I14" s="345"/>
      <c r="J14" s="382"/>
    </row>
    <row r="15" spans="1:10" x14ac:dyDescent="0.25">
      <c r="A15" s="33">
        <v>41404</v>
      </c>
      <c r="B15" s="23">
        <v>600</v>
      </c>
      <c r="C15" s="345" t="s">
        <v>43</v>
      </c>
      <c r="D15" s="345"/>
      <c r="E15" s="382"/>
      <c r="F15" s="33">
        <v>41401</v>
      </c>
      <c r="G15" s="23">
        <v>61</v>
      </c>
      <c r="H15" s="345" t="s">
        <v>15</v>
      </c>
      <c r="I15" s="345"/>
      <c r="J15" s="382"/>
    </row>
    <row r="16" spans="1:10" x14ac:dyDescent="0.25">
      <c r="A16" s="33">
        <v>41415</v>
      </c>
      <c r="B16" s="23">
        <v>1000</v>
      </c>
      <c r="C16" s="345" t="s">
        <v>156</v>
      </c>
      <c r="D16" s="345"/>
      <c r="E16" s="382"/>
      <c r="F16" s="33">
        <v>41401</v>
      </c>
      <c r="G16" s="23">
        <v>265</v>
      </c>
      <c r="H16" s="345" t="s">
        <v>16</v>
      </c>
      <c r="I16" s="345"/>
      <c r="J16" s="382"/>
    </row>
    <row r="17" spans="1:10" x14ac:dyDescent="0.25">
      <c r="A17" s="33">
        <v>41418</v>
      </c>
      <c r="B17" s="23">
        <v>2380</v>
      </c>
      <c r="C17" s="345" t="s">
        <v>157</v>
      </c>
      <c r="D17" s="345"/>
      <c r="E17" s="382"/>
      <c r="F17" s="33">
        <v>41404</v>
      </c>
      <c r="G17" s="23">
        <v>3250</v>
      </c>
      <c r="H17" s="345" t="s">
        <v>159</v>
      </c>
      <c r="I17" s="345"/>
      <c r="J17" s="382"/>
    </row>
    <row r="18" spans="1:10" x14ac:dyDescent="0.25">
      <c r="A18" s="33">
        <v>41424</v>
      </c>
      <c r="B18" s="23">
        <v>4015.21</v>
      </c>
      <c r="C18" s="345" t="s">
        <v>158</v>
      </c>
      <c r="D18" s="345"/>
      <c r="E18" s="382"/>
      <c r="F18" s="33">
        <v>41414</v>
      </c>
      <c r="G18" s="23">
        <v>140.30000000000001</v>
      </c>
      <c r="H18" s="345" t="s">
        <v>18</v>
      </c>
      <c r="I18" s="345"/>
      <c r="J18" s="382"/>
    </row>
    <row r="19" spans="1:10" x14ac:dyDescent="0.25">
      <c r="A19" s="34"/>
      <c r="B19" s="2"/>
      <c r="C19" s="344"/>
      <c r="D19" s="344"/>
      <c r="E19" s="383"/>
      <c r="F19" s="33">
        <v>41414</v>
      </c>
      <c r="G19" s="23">
        <v>40.799999999999997</v>
      </c>
      <c r="H19" s="345" t="s">
        <v>19</v>
      </c>
      <c r="I19" s="345"/>
      <c r="J19" s="382"/>
    </row>
    <row r="20" spans="1:10" x14ac:dyDescent="0.25">
      <c r="A20" s="34"/>
      <c r="B20" s="2"/>
      <c r="C20" s="344"/>
      <c r="D20" s="344"/>
      <c r="E20" s="383"/>
      <c r="F20" s="33">
        <v>41414</v>
      </c>
      <c r="G20" s="23">
        <v>122.8</v>
      </c>
      <c r="H20" s="345" t="s">
        <v>20</v>
      </c>
      <c r="I20" s="345"/>
      <c r="J20" s="382"/>
    </row>
    <row r="21" spans="1:10" x14ac:dyDescent="0.25">
      <c r="A21" s="34"/>
      <c r="B21" s="2"/>
      <c r="C21" s="344"/>
      <c r="D21" s="344"/>
      <c r="E21" s="383"/>
      <c r="F21" s="33">
        <v>41414</v>
      </c>
      <c r="G21" s="23">
        <v>133.80000000000001</v>
      </c>
      <c r="H21" s="345" t="s">
        <v>21</v>
      </c>
      <c r="I21" s="345"/>
      <c r="J21" s="382"/>
    </row>
    <row r="22" spans="1:10" x14ac:dyDescent="0.25">
      <c r="A22" s="34"/>
      <c r="B22" s="2"/>
      <c r="C22" s="344"/>
      <c r="D22" s="344"/>
      <c r="E22" s="383"/>
      <c r="F22" s="33">
        <v>41414</v>
      </c>
      <c r="G22" s="23">
        <v>182.3</v>
      </c>
      <c r="H22" s="345" t="s">
        <v>22</v>
      </c>
      <c r="I22" s="345"/>
      <c r="J22" s="382"/>
    </row>
    <row r="23" spans="1:10" x14ac:dyDescent="0.25">
      <c r="A23" s="34"/>
      <c r="B23" s="2"/>
      <c r="C23" s="344"/>
      <c r="D23" s="344"/>
      <c r="E23" s="383"/>
      <c r="F23" s="33">
        <v>41415</v>
      </c>
      <c r="G23" s="23">
        <v>13964.21</v>
      </c>
      <c r="H23" s="345" t="s">
        <v>154</v>
      </c>
      <c r="I23" s="345"/>
      <c r="J23" s="382"/>
    </row>
    <row r="24" spans="1:10" x14ac:dyDescent="0.25">
      <c r="A24" s="34"/>
      <c r="B24" s="2"/>
      <c r="C24" s="344"/>
      <c r="D24" s="344"/>
      <c r="E24" s="383"/>
      <c r="F24" s="33">
        <v>41421</v>
      </c>
      <c r="G24" s="23">
        <v>49.5</v>
      </c>
      <c r="H24" s="345" t="s">
        <v>160</v>
      </c>
      <c r="I24" s="345"/>
      <c r="J24" s="382"/>
    </row>
    <row r="25" spans="1:10" ht="15.75" thickBot="1" x14ac:dyDescent="0.3">
      <c r="A25" s="35"/>
      <c r="B25" s="36"/>
      <c r="C25" s="384"/>
      <c r="D25" s="384"/>
      <c r="E25" s="385"/>
      <c r="F25" s="42">
        <v>41421</v>
      </c>
      <c r="G25" s="37">
        <v>8507.56</v>
      </c>
      <c r="H25" s="405" t="s">
        <v>161</v>
      </c>
      <c r="I25" s="405"/>
      <c r="J25" s="406"/>
    </row>
  </sheetData>
  <mergeCells count="42">
    <mergeCell ref="A10:J10"/>
    <mergeCell ref="C2:H2"/>
    <mergeCell ref="C3:D4"/>
    <mergeCell ref="E3:E4"/>
    <mergeCell ref="F3:H3"/>
    <mergeCell ref="C5:D5"/>
    <mergeCell ref="F5:G5"/>
    <mergeCell ref="C6:D6"/>
    <mergeCell ref="C7:D7"/>
    <mergeCell ref="C8:D8"/>
    <mergeCell ref="F8:G8"/>
    <mergeCell ref="A9:J9"/>
    <mergeCell ref="A11:E11"/>
    <mergeCell ref="F11:J11"/>
    <mergeCell ref="C12:E12"/>
    <mergeCell ref="H12:J12"/>
    <mergeCell ref="C13:E13"/>
    <mergeCell ref="H13:J13"/>
    <mergeCell ref="C14:E14"/>
    <mergeCell ref="H14:J14"/>
    <mergeCell ref="C15:E15"/>
    <mergeCell ref="H15:J15"/>
    <mergeCell ref="C16:E16"/>
    <mergeCell ref="H16:J16"/>
    <mergeCell ref="C17:E17"/>
    <mergeCell ref="H17:J17"/>
    <mergeCell ref="C18:E18"/>
    <mergeCell ref="H18:J18"/>
    <mergeCell ref="C19:E19"/>
    <mergeCell ref="H19:J19"/>
    <mergeCell ref="C20:E20"/>
    <mergeCell ref="H20:J20"/>
    <mergeCell ref="C21:E21"/>
    <mergeCell ref="H21:J21"/>
    <mergeCell ref="C22:E22"/>
    <mergeCell ref="H22:J22"/>
    <mergeCell ref="C23:E23"/>
    <mergeCell ref="H23:J23"/>
    <mergeCell ref="C24:E24"/>
    <mergeCell ref="H24:J24"/>
    <mergeCell ref="C25:E25"/>
    <mergeCell ref="H25:J25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6"/>
  <dimension ref="A1:J25"/>
  <sheetViews>
    <sheetView topLeftCell="A4" zoomScaleNormal="100" workbookViewId="0">
      <selection activeCell="G13" sqref="G13:G25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0.140625" bestFit="1" customWidth="1"/>
    <col min="10" max="10" width="12.140625" customWidth="1"/>
    <col min="11" max="11" width="45.7109375" bestFit="1" customWidth="1"/>
  </cols>
  <sheetData>
    <row r="1" spans="1:10" ht="15.75" thickBot="1" x14ac:dyDescent="0.3"/>
    <row r="2" spans="1:10" ht="21.75" customHeight="1" thickTop="1" x14ac:dyDescent="0.35">
      <c r="C2" s="351" t="s">
        <v>162</v>
      </c>
      <c r="D2" s="352"/>
      <c r="E2" s="352"/>
      <c r="F2" s="352"/>
      <c r="G2" s="352"/>
      <c r="H2" s="353"/>
    </row>
    <row r="3" spans="1:10" x14ac:dyDescent="0.25">
      <c r="C3" s="354"/>
      <c r="D3" s="355"/>
      <c r="E3" s="356" t="s">
        <v>0</v>
      </c>
      <c r="F3" s="356" t="s">
        <v>1</v>
      </c>
      <c r="G3" s="356"/>
      <c r="H3" s="357"/>
    </row>
    <row r="4" spans="1:10" x14ac:dyDescent="0.25">
      <c r="C4" s="354"/>
      <c r="D4" s="355"/>
      <c r="E4" s="356"/>
      <c r="F4" s="6" t="s">
        <v>3</v>
      </c>
      <c r="G4" s="6" t="s">
        <v>2</v>
      </c>
      <c r="H4" s="8" t="s">
        <v>4</v>
      </c>
    </row>
    <row r="5" spans="1:10" ht="30.75" customHeight="1" x14ac:dyDescent="0.25">
      <c r="C5" s="358" t="s">
        <v>163</v>
      </c>
      <c r="D5" s="359"/>
      <c r="E5" s="10">
        <v>4062.86</v>
      </c>
      <c r="F5" s="360">
        <v>3015.76</v>
      </c>
      <c r="G5" s="360"/>
      <c r="H5" s="11">
        <v>301.3</v>
      </c>
    </row>
    <row r="6" spans="1:10" x14ac:dyDescent="0.25">
      <c r="C6" s="361" t="s">
        <v>3</v>
      </c>
      <c r="D6" s="362"/>
      <c r="E6" s="10">
        <v>13678</v>
      </c>
      <c r="F6" s="10">
        <v>7951</v>
      </c>
      <c r="G6" s="10">
        <v>15538.5</v>
      </c>
      <c r="H6" s="11">
        <v>970.98</v>
      </c>
    </row>
    <row r="7" spans="1:10" x14ac:dyDescent="0.25">
      <c r="C7" s="361" t="s">
        <v>6</v>
      </c>
      <c r="D7" s="362"/>
      <c r="E7" s="10">
        <v>9267.42</v>
      </c>
      <c r="F7" s="10">
        <v>20091.68</v>
      </c>
      <c r="G7" s="10"/>
      <c r="H7" s="11">
        <v>0</v>
      </c>
    </row>
    <row r="8" spans="1:10" ht="36.75" customHeight="1" thickBot="1" x14ac:dyDescent="0.3">
      <c r="C8" s="363" t="s">
        <v>67</v>
      </c>
      <c r="D8" s="364"/>
      <c r="E8" s="12">
        <f>E5+E6-E7</f>
        <v>8473.44</v>
      </c>
      <c r="F8" s="365">
        <f>F5+F6+G6-F7-G7</f>
        <v>6413.5800000000017</v>
      </c>
      <c r="G8" s="365"/>
      <c r="H8" s="13">
        <f>H5+H6-H7</f>
        <v>1272.28</v>
      </c>
    </row>
    <row r="9" spans="1:10" ht="15.75" thickTop="1" x14ac:dyDescent="0.25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0" ht="15.75" thickBot="1" x14ac:dyDescent="0.3">
      <c r="A10" s="376" t="s">
        <v>7</v>
      </c>
      <c r="B10" s="376"/>
      <c r="C10" s="376"/>
      <c r="D10" s="376"/>
      <c r="E10" s="376"/>
      <c r="F10" s="376"/>
      <c r="G10" s="376"/>
      <c r="H10" s="376"/>
      <c r="I10" s="376"/>
      <c r="J10" s="376"/>
    </row>
    <row r="11" spans="1:10" ht="15.75" thickBot="1" x14ac:dyDescent="0.3">
      <c r="A11" s="377" t="s">
        <v>0</v>
      </c>
      <c r="B11" s="378"/>
      <c r="C11" s="378"/>
      <c r="D11" s="378"/>
      <c r="E11" s="379"/>
      <c r="F11" s="377" t="s">
        <v>1</v>
      </c>
      <c r="G11" s="378"/>
      <c r="H11" s="378"/>
      <c r="I11" s="378"/>
      <c r="J11" s="379"/>
    </row>
    <row r="12" spans="1:10" x14ac:dyDescent="0.25">
      <c r="A12" s="43" t="s">
        <v>30</v>
      </c>
      <c r="B12" s="44" t="s">
        <v>31</v>
      </c>
      <c r="C12" s="380" t="s">
        <v>32</v>
      </c>
      <c r="D12" s="380"/>
      <c r="E12" s="381"/>
      <c r="F12" s="43" t="s">
        <v>30</v>
      </c>
      <c r="G12" s="44" t="s">
        <v>31</v>
      </c>
      <c r="H12" s="380" t="s">
        <v>32</v>
      </c>
      <c r="I12" s="380"/>
      <c r="J12" s="381"/>
    </row>
    <row r="13" spans="1:10" x14ac:dyDescent="0.25">
      <c r="A13" s="32">
        <v>41428</v>
      </c>
      <c r="B13" s="48">
        <v>1750</v>
      </c>
      <c r="C13" s="345" t="s">
        <v>164</v>
      </c>
      <c r="D13" s="345"/>
      <c r="E13" s="382"/>
      <c r="F13" s="33">
        <v>41427</v>
      </c>
      <c r="G13" s="23">
        <v>31.5</v>
      </c>
      <c r="H13" s="345" t="s">
        <v>155</v>
      </c>
      <c r="I13" s="345"/>
      <c r="J13" s="382"/>
    </row>
    <row r="14" spans="1:10" x14ac:dyDescent="0.25">
      <c r="A14" s="33">
        <v>41431</v>
      </c>
      <c r="B14" s="48">
        <v>1000</v>
      </c>
      <c r="C14" s="345" t="s">
        <v>156</v>
      </c>
      <c r="D14" s="345"/>
      <c r="E14" s="382"/>
      <c r="F14" s="33">
        <v>41432</v>
      </c>
      <c r="G14" s="23">
        <v>57.75</v>
      </c>
      <c r="H14" s="345" t="s">
        <v>16</v>
      </c>
      <c r="I14" s="345"/>
      <c r="J14" s="382"/>
    </row>
    <row r="15" spans="1:10" x14ac:dyDescent="0.25">
      <c r="A15" s="33">
        <v>41444</v>
      </c>
      <c r="B15" s="48">
        <v>3997.42</v>
      </c>
      <c r="C15" s="345" t="s">
        <v>154</v>
      </c>
      <c r="D15" s="345"/>
      <c r="E15" s="382"/>
      <c r="F15" s="33">
        <v>41432</v>
      </c>
      <c r="G15" s="23">
        <v>371</v>
      </c>
      <c r="H15" s="345" t="s">
        <v>15</v>
      </c>
      <c r="I15" s="345"/>
      <c r="J15" s="382"/>
    </row>
    <row r="16" spans="1:10" x14ac:dyDescent="0.25">
      <c r="A16" s="33">
        <v>41444</v>
      </c>
      <c r="B16" s="48">
        <v>975</v>
      </c>
      <c r="C16" s="369" t="s">
        <v>205</v>
      </c>
      <c r="D16" s="370"/>
      <c r="E16" s="372"/>
      <c r="F16" s="33">
        <v>41439</v>
      </c>
      <c r="G16" s="23">
        <v>115</v>
      </c>
      <c r="H16" s="345" t="s">
        <v>18</v>
      </c>
      <c r="I16" s="345"/>
      <c r="J16" s="382"/>
    </row>
    <row r="17" spans="1:10" x14ac:dyDescent="0.25">
      <c r="A17" s="33">
        <v>41453</v>
      </c>
      <c r="B17" s="48">
        <v>545</v>
      </c>
      <c r="C17" s="369" t="s">
        <v>165</v>
      </c>
      <c r="D17" s="370"/>
      <c r="E17" s="372"/>
      <c r="F17" s="33">
        <v>41439</v>
      </c>
      <c r="G17" s="23">
        <v>37.200000000000003</v>
      </c>
      <c r="H17" s="345" t="s">
        <v>19</v>
      </c>
      <c r="I17" s="345"/>
      <c r="J17" s="382"/>
    </row>
    <row r="18" spans="1:10" x14ac:dyDescent="0.25">
      <c r="A18" s="33">
        <v>41453</v>
      </c>
      <c r="B18" s="48">
        <v>1000</v>
      </c>
      <c r="C18" s="345" t="s">
        <v>165</v>
      </c>
      <c r="D18" s="345"/>
      <c r="E18" s="382"/>
      <c r="F18" s="33">
        <v>41439</v>
      </c>
      <c r="G18" s="23">
        <v>100.1</v>
      </c>
      <c r="H18" s="345" t="s">
        <v>20</v>
      </c>
      <c r="I18" s="345"/>
      <c r="J18" s="382"/>
    </row>
    <row r="19" spans="1:10" x14ac:dyDescent="0.25">
      <c r="A19" s="33"/>
      <c r="B19" s="48"/>
      <c r="C19" s="369"/>
      <c r="D19" s="370"/>
      <c r="E19" s="372"/>
      <c r="F19" s="33">
        <v>41439</v>
      </c>
      <c r="G19" s="23">
        <v>60.4</v>
      </c>
      <c r="H19" s="345" t="s">
        <v>21</v>
      </c>
      <c r="I19" s="345"/>
      <c r="J19" s="382"/>
    </row>
    <row r="20" spans="1:10" x14ac:dyDescent="0.25">
      <c r="A20" s="33"/>
      <c r="B20" s="48"/>
      <c r="C20" s="345"/>
      <c r="D20" s="345"/>
      <c r="E20" s="382"/>
      <c r="F20" s="33">
        <v>41439</v>
      </c>
      <c r="G20" s="23">
        <v>138.4</v>
      </c>
      <c r="H20" s="345" t="s">
        <v>22</v>
      </c>
      <c r="I20" s="345"/>
      <c r="J20" s="382"/>
    </row>
    <row r="21" spans="1:10" x14ac:dyDescent="0.25">
      <c r="A21" s="34"/>
      <c r="B21" s="2"/>
      <c r="C21" s="344"/>
      <c r="D21" s="344"/>
      <c r="E21" s="383"/>
      <c r="F21" s="33">
        <v>41444</v>
      </c>
      <c r="G21" s="23">
        <v>14000</v>
      </c>
      <c r="H21" s="345" t="s">
        <v>154</v>
      </c>
      <c r="I21" s="345"/>
      <c r="J21" s="382"/>
    </row>
    <row r="22" spans="1:10" x14ac:dyDescent="0.25">
      <c r="A22" s="34"/>
      <c r="B22" s="2"/>
      <c r="C22" s="344"/>
      <c r="D22" s="344"/>
      <c r="E22" s="383"/>
      <c r="F22" s="33">
        <v>41444</v>
      </c>
      <c r="G22" s="23">
        <v>364</v>
      </c>
      <c r="H22" s="345" t="s">
        <v>166</v>
      </c>
      <c r="I22" s="345"/>
      <c r="J22" s="382"/>
    </row>
    <row r="23" spans="1:10" x14ac:dyDescent="0.25">
      <c r="A23" s="34"/>
      <c r="B23" s="2"/>
      <c r="C23" s="344"/>
      <c r="D23" s="344"/>
      <c r="E23" s="383"/>
      <c r="F23" s="33">
        <v>41450</v>
      </c>
      <c r="G23" s="23">
        <v>80.5</v>
      </c>
      <c r="H23" s="345" t="s">
        <v>160</v>
      </c>
      <c r="I23" s="345"/>
      <c r="J23" s="382"/>
    </row>
    <row r="24" spans="1:10" x14ac:dyDescent="0.25">
      <c r="A24" s="34"/>
      <c r="B24" s="2"/>
      <c r="C24" s="344"/>
      <c r="D24" s="344"/>
      <c r="E24" s="383"/>
      <c r="F24" s="33">
        <v>41451</v>
      </c>
      <c r="G24" s="23">
        <v>4000</v>
      </c>
      <c r="H24" s="345" t="s">
        <v>158</v>
      </c>
      <c r="I24" s="345"/>
      <c r="J24" s="382"/>
    </row>
    <row r="25" spans="1:10" ht="15.75" thickBot="1" x14ac:dyDescent="0.3">
      <c r="A25" s="35"/>
      <c r="B25" s="36"/>
      <c r="C25" s="384"/>
      <c r="D25" s="384"/>
      <c r="E25" s="385"/>
      <c r="F25" s="42">
        <v>41453</v>
      </c>
      <c r="G25" s="37">
        <v>735.83</v>
      </c>
      <c r="H25" s="405" t="s">
        <v>156</v>
      </c>
      <c r="I25" s="405"/>
      <c r="J25" s="406"/>
    </row>
  </sheetData>
  <mergeCells count="42">
    <mergeCell ref="A10:J10"/>
    <mergeCell ref="C2:H2"/>
    <mergeCell ref="C3:D4"/>
    <mergeCell ref="E3:E4"/>
    <mergeCell ref="F3:H3"/>
    <mergeCell ref="C5:D5"/>
    <mergeCell ref="F5:G5"/>
    <mergeCell ref="C6:D6"/>
    <mergeCell ref="C7:D7"/>
    <mergeCell ref="C8:D8"/>
    <mergeCell ref="F8:G8"/>
    <mergeCell ref="A9:J9"/>
    <mergeCell ref="A11:E11"/>
    <mergeCell ref="F11:J11"/>
    <mergeCell ref="C12:E12"/>
    <mergeCell ref="H12:J12"/>
    <mergeCell ref="C13:E13"/>
    <mergeCell ref="H13:J13"/>
    <mergeCell ref="C14:E14"/>
    <mergeCell ref="H14:J14"/>
    <mergeCell ref="C15:E15"/>
    <mergeCell ref="H15:J15"/>
    <mergeCell ref="C16:E16"/>
    <mergeCell ref="H16:J16"/>
    <mergeCell ref="C17:E17"/>
    <mergeCell ref="H17:J17"/>
    <mergeCell ref="C18:E18"/>
    <mergeCell ref="H18:J18"/>
    <mergeCell ref="C19:E19"/>
    <mergeCell ref="H19:J19"/>
    <mergeCell ref="C20:E20"/>
    <mergeCell ref="H20:J20"/>
    <mergeCell ref="C21:E21"/>
    <mergeCell ref="H21:J21"/>
    <mergeCell ref="C22:E22"/>
    <mergeCell ref="H22:J22"/>
    <mergeCell ref="C23:E23"/>
    <mergeCell ref="H23:J23"/>
    <mergeCell ref="C24:E24"/>
    <mergeCell ref="H24:J24"/>
    <mergeCell ref="C25:E25"/>
    <mergeCell ref="H25:J25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7"/>
  <dimension ref="A1:J36"/>
  <sheetViews>
    <sheetView zoomScaleNormal="100" workbookViewId="0">
      <selection activeCell="G13" sqref="G13:G32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0.140625" bestFit="1" customWidth="1"/>
    <col min="10" max="10" width="12.140625" customWidth="1"/>
    <col min="11" max="11" width="45.7109375" bestFit="1" customWidth="1"/>
  </cols>
  <sheetData>
    <row r="1" spans="1:10" ht="15.75" thickBot="1" x14ac:dyDescent="0.3"/>
    <row r="2" spans="1:10" ht="21.75" customHeight="1" thickTop="1" x14ac:dyDescent="0.35">
      <c r="C2" s="351" t="s">
        <v>167</v>
      </c>
      <c r="D2" s="352"/>
      <c r="E2" s="352"/>
      <c r="F2" s="352"/>
      <c r="G2" s="352"/>
      <c r="H2" s="353"/>
    </row>
    <row r="3" spans="1:10" x14ac:dyDescent="0.25">
      <c r="C3" s="354"/>
      <c r="D3" s="355"/>
      <c r="E3" s="356" t="s">
        <v>0</v>
      </c>
      <c r="F3" s="356" t="s">
        <v>1</v>
      </c>
      <c r="G3" s="356"/>
      <c r="H3" s="357"/>
    </row>
    <row r="4" spans="1:10" x14ac:dyDescent="0.25">
      <c r="C4" s="354"/>
      <c r="D4" s="355"/>
      <c r="E4" s="356"/>
      <c r="F4" s="6" t="s">
        <v>3</v>
      </c>
      <c r="G4" s="6" t="s">
        <v>2</v>
      </c>
      <c r="H4" s="8" t="s">
        <v>4</v>
      </c>
    </row>
    <row r="5" spans="1:10" ht="30.75" customHeight="1" x14ac:dyDescent="0.25">
      <c r="C5" s="358" t="s">
        <v>168</v>
      </c>
      <c r="D5" s="359"/>
      <c r="E5" s="10">
        <v>8473.44</v>
      </c>
      <c r="F5" s="360">
        <v>6413.58</v>
      </c>
      <c r="G5" s="360"/>
      <c r="H5" s="11">
        <v>1272.28</v>
      </c>
    </row>
    <row r="6" spans="1:10" x14ac:dyDescent="0.25">
      <c r="C6" s="361" t="s">
        <v>3</v>
      </c>
      <c r="D6" s="362"/>
      <c r="E6" s="10">
        <v>11602</v>
      </c>
      <c r="F6" s="10">
        <v>6818.5</v>
      </c>
      <c r="G6" s="10">
        <v>19710.560000000001</v>
      </c>
      <c r="H6" s="11"/>
    </row>
    <row r="7" spans="1:10" x14ac:dyDescent="0.25">
      <c r="C7" s="361" t="s">
        <v>6</v>
      </c>
      <c r="D7" s="362"/>
      <c r="E7" s="10">
        <v>18354.099999999999</v>
      </c>
      <c r="F7" s="10">
        <v>27125.57</v>
      </c>
      <c r="G7" s="10"/>
      <c r="H7" s="11">
        <v>0</v>
      </c>
    </row>
    <row r="8" spans="1:10" ht="36.75" customHeight="1" thickBot="1" x14ac:dyDescent="0.3">
      <c r="C8" s="363" t="s">
        <v>81</v>
      </c>
      <c r="D8" s="364"/>
      <c r="E8" s="12">
        <f>E5+E6-E7</f>
        <v>1721.3400000000038</v>
      </c>
      <c r="F8" s="365">
        <f>F5+F6+G6-F7-G7</f>
        <v>5817.07</v>
      </c>
      <c r="G8" s="365"/>
      <c r="H8" s="13">
        <f>H5+H6-H7</f>
        <v>1272.28</v>
      </c>
    </row>
    <row r="9" spans="1:10" ht="15.75" thickTop="1" x14ac:dyDescent="0.25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0" ht="15.75" thickBot="1" x14ac:dyDescent="0.3">
      <c r="A10" s="376" t="s">
        <v>7</v>
      </c>
      <c r="B10" s="376"/>
      <c r="C10" s="376"/>
      <c r="D10" s="376"/>
      <c r="E10" s="376"/>
      <c r="F10" s="376"/>
      <c r="G10" s="376"/>
      <c r="H10" s="376"/>
      <c r="I10" s="376"/>
      <c r="J10" s="376"/>
    </row>
    <row r="11" spans="1:10" ht="15.75" thickBot="1" x14ac:dyDescent="0.3">
      <c r="A11" s="377" t="s">
        <v>0</v>
      </c>
      <c r="B11" s="378"/>
      <c r="C11" s="378"/>
      <c r="D11" s="378"/>
      <c r="E11" s="379"/>
      <c r="F11" s="377" t="s">
        <v>1</v>
      </c>
      <c r="G11" s="378"/>
      <c r="H11" s="378"/>
      <c r="I11" s="378"/>
      <c r="J11" s="379"/>
    </row>
    <row r="12" spans="1:10" x14ac:dyDescent="0.25">
      <c r="A12" s="43" t="s">
        <v>30</v>
      </c>
      <c r="B12" s="44" t="s">
        <v>31</v>
      </c>
      <c r="C12" s="380" t="s">
        <v>32</v>
      </c>
      <c r="D12" s="380"/>
      <c r="E12" s="381"/>
      <c r="F12" s="43" t="s">
        <v>30</v>
      </c>
      <c r="G12" s="44" t="s">
        <v>31</v>
      </c>
      <c r="H12" s="380" t="s">
        <v>32</v>
      </c>
      <c r="I12" s="380"/>
      <c r="J12" s="381"/>
    </row>
    <row r="13" spans="1:10" x14ac:dyDescent="0.25">
      <c r="A13" s="32">
        <v>41464</v>
      </c>
      <c r="B13" s="23">
        <v>7500</v>
      </c>
      <c r="C13" s="345" t="s">
        <v>154</v>
      </c>
      <c r="D13" s="345"/>
      <c r="E13" s="382"/>
      <c r="F13" s="33">
        <v>41456</v>
      </c>
      <c r="G13" s="23">
        <v>4.2</v>
      </c>
      <c r="H13" s="345" t="s">
        <v>155</v>
      </c>
      <c r="I13" s="345"/>
      <c r="J13" s="382"/>
    </row>
    <row r="14" spans="1:10" x14ac:dyDescent="0.25">
      <c r="A14" s="33">
        <v>41464</v>
      </c>
      <c r="B14" s="23">
        <v>30.21</v>
      </c>
      <c r="C14" s="345" t="s">
        <v>155</v>
      </c>
      <c r="D14" s="345"/>
      <c r="E14" s="382"/>
      <c r="F14" s="33">
        <v>41457</v>
      </c>
      <c r="G14" s="23">
        <v>31.5</v>
      </c>
      <c r="H14" s="345" t="s">
        <v>155</v>
      </c>
      <c r="I14" s="345"/>
      <c r="J14" s="382"/>
    </row>
    <row r="15" spans="1:10" x14ac:dyDescent="0.25">
      <c r="A15" s="33">
        <v>41470</v>
      </c>
      <c r="B15" s="23">
        <v>2000</v>
      </c>
      <c r="C15" s="345" t="s">
        <v>157</v>
      </c>
      <c r="D15" s="345"/>
      <c r="E15" s="382"/>
      <c r="F15" s="33">
        <v>41459</v>
      </c>
      <c r="G15" s="23">
        <v>39.65</v>
      </c>
      <c r="H15" s="345" t="s">
        <v>155</v>
      </c>
      <c r="I15" s="345"/>
      <c r="J15" s="382"/>
    </row>
    <row r="16" spans="1:10" x14ac:dyDescent="0.25">
      <c r="A16" s="33">
        <v>41479</v>
      </c>
      <c r="B16" s="23">
        <v>8788.51</v>
      </c>
      <c r="C16" s="345" t="s">
        <v>161</v>
      </c>
      <c r="D16" s="345"/>
      <c r="E16" s="382"/>
      <c r="F16" s="33">
        <v>41460</v>
      </c>
      <c r="G16" s="23">
        <v>3000</v>
      </c>
      <c r="H16" s="345" t="s">
        <v>157</v>
      </c>
      <c r="I16" s="345"/>
      <c r="J16" s="382"/>
    </row>
    <row r="17" spans="1:10" x14ac:dyDescent="0.25">
      <c r="A17" s="33">
        <v>41479</v>
      </c>
      <c r="B17" s="23">
        <v>35.380000000000003</v>
      </c>
      <c r="C17" s="345" t="s">
        <v>155</v>
      </c>
      <c r="D17" s="345"/>
      <c r="E17" s="382"/>
      <c r="F17" s="33">
        <v>41460</v>
      </c>
      <c r="G17" s="23">
        <v>450</v>
      </c>
      <c r="H17" s="345" t="s">
        <v>169</v>
      </c>
      <c r="I17" s="345"/>
      <c r="J17" s="382"/>
    </row>
    <row r="18" spans="1:10" x14ac:dyDescent="0.25">
      <c r="A18" s="33"/>
      <c r="B18" s="23"/>
      <c r="C18" s="345"/>
      <c r="D18" s="345"/>
      <c r="E18" s="382"/>
      <c r="F18" s="33">
        <v>41463</v>
      </c>
      <c r="G18" s="23">
        <v>81.25</v>
      </c>
      <c r="H18" s="345" t="s">
        <v>16</v>
      </c>
      <c r="I18" s="345"/>
      <c r="J18" s="382"/>
    </row>
    <row r="19" spans="1:10" x14ac:dyDescent="0.25">
      <c r="A19" s="34"/>
      <c r="B19" s="2"/>
      <c r="C19" s="344"/>
      <c r="D19" s="344"/>
      <c r="E19" s="383"/>
      <c r="F19" s="33">
        <v>41463</v>
      </c>
      <c r="G19" s="23">
        <v>519.25</v>
      </c>
      <c r="H19" s="345" t="s">
        <v>15</v>
      </c>
      <c r="I19" s="345"/>
      <c r="J19" s="382"/>
    </row>
    <row r="20" spans="1:10" x14ac:dyDescent="0.25">
      <c r="A20" s="34"/>
      <c r="B20" s="2"/>
      <c r="C20" s="344"/>
      <c r="D20" s="344"/>
      <c r="E20" s="383"/>
      <c r="F20" s="33">
        <v>41464</v>
      </c>
      <c r="G20" s="23">
        <v>7500</v>
      </c>
      <c r="H20" s="345" t="s">
        <v>154</v>
      </c>
      <c r="I20" s="345"/>
      <c r="J20" s="382"/>
    </row>
    <row r="21" spans="1:10" x14ac:dyDescent="0.25">
      <c r="A21" s="34"/>
      <c r="B21" s="2"/>
      <c r="C21" s="344"/>
      <c r="D21" s="344"/>
      <c r="E21" s="383"/>
      <c r="F21" s="33">
        <v>41464</v>
      </c>
      <c r="G21" s="23">
        <v>863.7</v>
      </c>
      <c r="H21" s="345" t="s">
        <v>166</v>
      </c>
      <c r="I21" s="345"/>
      <c r="J21" s="382"/>
    </row>
    <row r="22" spans="1:10" x14ac:dyDescent="0.25">
      <c r="A22" s="34"/>
      <c r="B22" s="2"/>
      <c r="C22" s="344"/>
      <c r="D22" s="344"/>
      <c r="E22" s="383"/>
      <c r="F22" s="33">
        <v>41470</v>
      </c>
      <c r="G22" s="23">
        <v>121.9</v>
      </c>
      <c r="H22" s="345" t="s">
        <v>18</v>
      </c>
      <c r="I22" s="345"/>
      <c r="J22" s="382"/>
    </row>
    <row r="23" spans="1:10" x14ac:dyDescent="0.25">
      <c r="A23" s="34"/>
      <c r="B23" s="2"/>
      <c r="C23" s="344"/>
      <c r="D23" s="344"/>
      <c r="E23" s="383"/>
      <c r="F23" s="33">
        <v>41470</v>
      </c>
      <c r="G23" s="23">
        <v>32.5</v>
      </c>
      <c r="H23" s="345" t="s">
        <v>19</v>
      </c>
      <c r="I23" s="345"/>
      <c r="J23" s="382"/>
    </row>
    <row r="24" spans="1:10" x14ac:dyDescent="0.25">
      <c r="A24" s="34"/>
      <c r="B24" s="2"/>
      <c r="C24" s="344"/>
      <c r="D24" s="344"/>
      <c r="E24" s="383"/>
      <c r="F24" s="33">
        <v>41470</v>
      </c>
      <c r="G24" s="23">
        <v>93.6</v>
      </c>
      <c r="H24" s="345" t="s">
        <v>20</v>
      </c>
      <c r="I24" s="345"/>
      <c r="J24" s="382"/>
    </row>
    <row r="25" spans="1:10" x14ac:dyDescent="0.25">
      <c r="A25" s="34"/>
      <c r="B25" s="2"/>
      <c r="C25" s="344"/>
      <c r="D25" s="344"/>
      <c r="E25" s="383"/>
      <c r="F25" s="33">
        <v>41470</v>
      </c>
      <c r="G25" s="23">
        <v>54.6</v>
      </c>
      <c r="H25" s="345" t="s">
        <v>21</v>
      </c>
      <c r="I25" s="345"/>
      <c r="J25" s="382"/>
    </row>
    <row r="26" spans="1:10" x14ac:dyDescent="0.25">
      <c r="A26" s="34"/>
      <c r="B26" s="2"/>
      <c r="C26" s="344"/>
      <c r="D26" s="344"/>
      <c r="E26" s="383"/>
      <c r="F26" s="33">
        <v>41470</v>
      </c>
      <c r="G26" s="23">
        <v>117.2</v>
      </c>
      <c r="H26" s="345" t="s">
        <v>22</v>
      </c>
      <c r="I26" s="345"/>
      <c r="J26" s="382"/>
    </row>
    <row r="27" spans="1:10" x14ac:dyDescent="0.25">
      <c r="A27" s="34"/>
      <c r="B27" s="2"/>
      <c r="C27" s="344"/>
      <c r="D27" s="344"/>
      <c r="E27" s="383"/>
      <c r="F27" s="33">
        <v>41479</v>
      </c>
      <c r="G27" s="23">
        <v>70.5</v>
      </c>
      <c r="H27" s="345" t="s">
        <v>170</v>
      </c>
      <c r="I27" s="345"/>
      <c r="J27" s="382"/>
    </row>
    <row r="28" spans="1:10" x14ac:dyDescent="0.25">
      <c r="A28" s="34"/>
      <c r="B28" s="2"/>
      <c r="C28" s="344"/>
      <c r="D28" s="344"/>
      <c r="E28" s="383"/>
      <c r="F28" s="33">
        <v>41479</v>
      </c>
      <c r="G28" s="23">
        <v>500</v>
      </c>
      <c r="H28" s="345" t="s">
        <v>171</v>
      </c>
      <c r="I28" s="345"/>
      <c r="J28" s="382"/>
    </row>
    <row r="29" spans="1:10" x14ac:dyDescent="0.25">
      <c r="A29" s="34"/>
      <c r="B29" s="2"/>
      <c r="C29" s="399"/>
      <c r="D29" s="400"/>
      <c r="E29" s="401"/>
      <c r="F29" s="33">
        <v>41479</v>
      </c>
      <c r="G29" s="23">
        <v>330</v>
      </c>
      <c r="H29" s="407" t="s">
        <v>172</v>
      </c>
      <c r="I29" s="407"/>
      <c r="J29" s="408"/>
    </row>
    <row r="30" spans="1:10" x14ac:dyDescent="0.25">
      <c r="A30" s="34"/>
      <c r="B30" s="2"/>
      <c r="C30" s="399"/>
      <c r="D30" s="400"/>
      <c r="E30" s="401"/>
      <c r="F30" s="33">
        <v>41480</v>
      </c>
      <c r="G30" s="23">
        <v>1545</v>
      </c>
      <c r="H30" s="407" t="s">
        <v>173</v>
      </c>
      <c r="I30" s="407"/>
      <c r="J30" s="408"/>
    </row>
    <row r="31" spans="1:10" x14ac:dyDescent="0.25">
      <c r="A31" s="34"/>
      <c r="B31" s="2"/>
      <c r="C31" s="399"/>
      <c r="D31" s="400"/>
      <c r="E31" s="401"/>
      <c r="F31" s="33">
        <v>41480</v>
      </c>
      <c r="G31" s="23">
        <v>8788.51</v>
      </c>
      <c r="H31" s="407" t="s">
        <v>161</v>
      </c>
      <c r="I31" s="407"/>
      <c r="J31" s="408"/>
    </row>
    <row r="32" spans="1:10" ht="15.75" thickBot="1" x14ac:dyDescent="0.3">
      <c r="A32" s="35"/>
      <c r="B32" s="36"/>
      <c r="C32" s="402"/>
      <c r="D32" s="403"/>
      <c r="E32" s="404"/>
      <c r="F32" s="42">
        <v>41480</v>
      </c>
      <c r="G32" s="37">
        <v>2982.21</v>
      </c>
      <c r="H32" s="405" t="s">
        <v>154</v>
      </c>
      <c r="I32" s="405"/>
      <c r="J32" s="406"/>
    </row>
    <row r="33" spans="3:10" x14ac:dyDescent="0.25">
      <c r="C33" s="41"/>
      <c r="D33" s="41"/>
      <c r="E33" s="41"/>
      <c r="F33" s="38"/>
      <c r="G33" s="39"/>
      <c r="H33" s="40"/>
      <c r="I33" s="40"/>
      <c r="J33" s="40"/>
    </row>
    <row r="34" spans="3:10" x14ac:dyDescent="0.25">
      <c r="F34" s="24"/>
      <c r="G34" s="24"/>
    </row>
    <row r="35" spans="3:10" x14ac:dyDescent="0.25">
      <c r="F35" s="24"/>
      <c r="G35" s="24"/>
    </row>
    <row r="36" spans="3:10" x14ac:dyDescent="0.25">
      <c r="F36" s="24"/>
      <c r="G36" s="24"/>
    </row>
  </sheetData>
  <mergeCells count="56">
    <mergeCell ref="C26:E26"/>
    <mergeCell ref="H26:J26"/>
    <mergeCell ref="C27:E27"/>
    <mergeCell ref="H27:J27"/>
    <mergeCell ref="C28:E28"/>
    <mergeCell ref="H28:J28"/>
    <mergeCell ref="C23:E23"/>
    <mergeCell ref="H23:J23"/>
    <mergeCell ref="C24:E24"/>
    <mergeCell ref="H24:J24"/>
    <mergeCell ref="C25:E25"/>
    <mergeCell ref="H25:J25"/>
    <mergeCell ref="C20:E20"/>
    <mergeCell ref="H20:J20"/>
    <mergeCell ref="C21:E21"/>
    <mergeCell ref="H21:J21"/>
    <mergeCell ref="C22:E22"/>
    <mergeCell ref="H22:J22"/>
    <mergeCell ref="C17:E17"/>
    <mergeCell ref="H17:J17"/>
    <mergeCell ref="C18:E18"/>
    <mergeCell ref="H18:J18"/>
    <mergeCell ref="C19:E19"/>
    <mergeCell ref="H19:J19"/>
    <mergeCell ref="C14:E14"/>
    <mergeCell ref="H14:J14"/>
    <mergeCell ref="C15:E15"/>
    <mergeCell ref="H15:J15"/>
    <mergeCell ref="C16:E16"/>
    <mergeCell ref="H16:J16"/>
    <mergeCell ref="A11:E11"/>
    <mergeCell ref="F11:J11"/>
    <mergeCell ref="C12:E12"/>
    <mergeCell ref="H12:J12"/>
    <mergeCell ref="C13:E13"/>
    <mergeCell ref="H13:J13"/>
    <mergeCell ref="A10:J10"/>
    <mergeCell ref="C2:H2"/>
    <mergeCell ref="C3:D4"/>
    <mergeCell ref="E3:E4"/>
    <mergeCell ref="F3:H3"/>
    <mergeCell ref="C5:D5"/>
    <mergeCell ref="F5:G5"/>
    <mergeCell ref="C6:D6"/>
    <mergeCell ref="C7:D7"/>
    <mergeCell ref="C8:D8"/>
    <mergeCell ref="F8:G8"/>
    <mergeCell ref="A9:J9"/>
    <mergeCell ref="H29:J29"/>
    <mergeCell ref="H30:J30"/>
    <mergeCell ref="H31:J31"/>
    <mergeCell ref="H32:J32"/>
    <mergeCell ref="C29:E29"/>
    <mergeCell ref="C30:E30"/>
    <mergeCell ref="C31:E31"/>
    <mergeCell ref="C32:E32"/>
  </mergeCells>
  <pageMargins left="0.7" right="0.7" top="0.75" bottom="0.75" header="0.3" footer="0.3"/>
  <pageSetup paperSize="9" scale="9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8"/>
  <dimension ref="A1:N27"/>
  <sheetViews>
    <sheetView zoomScaleNormal="100" workbookViewId="0">
      <selection activeCell="K13" sqref="K13:K15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3.5703125" customWidth="1"/>
    <col min="9" max="9" width="16.140625" customWidth="1"/>
    <col min="10" max="10" width="12.28515625" customWidth="1"/>
    <col min="11" max="11" width="12" customWidth="1"/>
  </cols>
  <sheetData>
    <row r="1" spans="1:14" ht="15.75" thickBot="1" x14ac:dyDescent="0.3"/>
    <row r="2" spans="1:14" ht="21.75" customHeight="1" x14ac:dyDescent="0.35">
      <c r="C2" s="413" t="s">
        <v>174</v>
      </c>
      <c r="D2" s="414"/>
      <c r="E2" s="414"/>
      <c r="F2" s="414"/>
      <c r="G2" s="414"/>
      <c r="H2" s="414"/>
      <c r="I2" s="415"/>
    </row>
    <row r="3" spans="1:14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14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14" ht="30.75" customHeight="1" x14ac:dyDescent="0.25">
      <c r="C5" s="425" t="s">
        <v>178</v>
      </c>
      <c r="D5" s="359"/>
      <c r="E5" s="10">
        <v>1721.34</v>
      </c>
      <c r="F5" s="360">
        <v>5817.07</v>
      </c>
      <c r="G5" s="360"/>
      <c r="H5" s="26">
        <v>1272.28</v>
      </c>
      <c r="I5" s="27">
        <v>0</v>
      </c>
    </row>
    <row r="6" spans="1:14" x14ac:dyDescent="0.25">
      <c r="C6" s="419" t="s">
        <v>3</v>
      </c>
      <c r="D6" s="362"/>
      <c r="E6" s="10">
        <v>11186.63</v>
      </c>
      <c r="F6" s="10">
        <v>3734</v>
      </c>
      <c r="G6" s="10">
        <v>11686</v>
      </c>
      <c r="H6" s="26"/>
      <c r="I6" s="28">
        <v>2142.5700000000002</v>
      </c>
    </row>
    <row r="7" spans="1:14" x14ac:dyDescent="0.25">
      <c r="C7" s="419" t="s">
        <v>6</v>
      </c>
      <c r="D7" s="362"/>
      <c r="E7" s="10">
        <v>9365.83</v>
      </c>
      <c r="F7" s="10">
        <v>1271.1400000000001</v>
      </c>
      <c r="G7" s="10"/>
      <c r="H7" s="26">
        <v>0</v>
      </c>
      <c r="I7" s="28">
        <v>19.43</v>
      </c>
    </row>
    <row r="8" spans="1:14" ht="36.75" customHeight="1" thickBot="1" x14ac:dyDescent="0.3">
      <c r="C8" s="420" t="s">
        <v>93</v>
      </c>
      <c r="D8" s="421"/>
      <c r="E8" s="47">
        <f>E5+E6-E7</f>
        <v>3542.1399999999994</v>
      </c>
      <c r="F8" s="422">
        <f>F5+F6+G6-F7-G7</f>
        <v>19965.93</v>
      </c>
      <c r="G8" s="422"/>
      <c r="H8" s="29">
        <f>H5+H6-H7</f>
        <v>1272.28</v>
      </c>
      <c r="I8" s="30">
        <f>I5+I6-I7</f>
        <v>2123.1400000000003</v>
      </c>
    </row>
    <row r="9" spans="1:14" ht="15.75" thickBot="1" x14ac:dyDescent="0.3">
      <c r="A9" s="366"/>
      <c r="B9" s="366"/>
      <c r="C9" s="366"/>
      <c r="D9" s="366"/>
      <c r="E9" s="366"/>
      <c r="F9" s="366"/>
      <c r="G9" s="366"/>
      <c r="H9" s="366"/>
      <c r="I9" s="366"/>
    </row>
    <row r="10" spans="1:14" ht="15" customHeight="1" thickBot="1" x14ac:dyDescent="0.3">
      <c r="A10" s="416" t="s">
        <v>7</v>
      </c>
      <c r="B10" s="417"/>
      <c r="C10" s="417"/>
      <c r="D10" s="417"/>
      <c r="E10" s="417"/>
      <c r="F10" s="417"/>
      <c r="G10" s="417"/>
      <c r="H10" s="417"/>
      <c r="I10" s="417"/>
      <c r="J10" s="417"/>
      <c r="K10" s="417"/>
      <c r="L10" s="417"/>
      <c r="M10" s="417"/>
      <c r="N10" s="418"/>
    </row>
    <row r="11" spans="1:14" ht="15.75" thickBot="1" x14ac:dyDescent="0.3">
      <c r="A11" s="409" t="s">
        <v>0</v>
      </c>
      <c r="B11" s="410"/>
      <c r="C11" s="410"/>
      <c r="D11" s="410"/>
      <c r="E11" s="411"/>
      <c r="F11" s="409" t="s">
        <v>1</v>
      </c>
      <c r="G11" s="410"/>
      <c r="H11" s="410"/>
      <c r="I11" s="411"/>
      <c r="J11" s="426" t="s">
        <v>177</v>
      </c>
      <c r="K11" s="427"/>
      <c r="L11" s="427"/>
      <c r="M11" s="427"/>
      <c r="N11" s="428"/>
    </row>
    <row r="12" spans="1:14" x14ac:dyDescent="0.25">
      <c r="A12" s="43" t="s">
        <v>30</v>
      </c>
      <c r="B12" s="44" t="s">
        <v>31</v>
      </c>
      <c r="C12" s="380" t="s">
        <v>32</v>
      </c>
      <c r="D12" s="380"/>
      <c r="E12" s="381"/>
      <c r="F12" s="43" t="s">
        <v>30</v>
      </c>
      <c r="G12" s="44" t="s">
        <v>31</v>
      </c>
      <c r="H12" s="380" t="s">
        <v>32</v>
      </c>
      <c r="I12" s="381"/>
      <c r="J12" s="43" t="s">
        <v>30</v>
      </c>
      <c r="K12" s="44" t="s">
        <v>31</v>
      </c>
      <c r="L12" s="380" t="s">
        <v>32</v>
      </c>
      <c r="M12" s="380"/>
      <c r="N12" s="381"/>
    </row>
    <row r="13" spans="1:14" x14ac:dyDescent="0.25">
      <c r="A13" s="32">
        <v>41513</v>
      </c>
      <c r="B13" s="48">
        <v>5638.21</v>
      </c>
      <c r="C13" s="345" t="s">
        <v>158</v>
      </c>
      <c r="D13" s="345"/>
      <c r="E13" s="382"/>
      <c r="F13" s="33">
        <v>41488</v>
      </c>
      <c r="G13" s="23">
        <v>10</v>
      </c>
      <c r="H13" s="345" t="s">
        <v>155</v>
      </c>
      <c r="I13" s="382"/>
      <c r="J13" s="33">
        <v>41487</v>
      </c>
      <c r="K13" s="23">
        <v>1.17</v>
      </c>
      <c r="L13" s="345" t="s">
        <v>155</v>
      </c>
      <c r="M13" s="345"/>
      <c r="N13" s="382"/>
    </row>
    <row r="14" spans="1:14" x14ac:dyDescent="0.25">
      <c r="A14" s="33">
        <v>41513</v>
      </c>
      <c r="B14" s="48">
        <v>1682.62</v>
      </c>
      <c r="C14" s="345" t="s">
        <v>175</v>
      </c>
      <c r="D14" s="345"/>
      <c r="E14" s="382"/>
      <c r="F14" s="33">
        <v>41488</v>
      </c>
      <c r="G14" s="23">
        <v>20</v>
      </c>
      <c r="H14" s="345" t="s">
        <v>155</v>
      </c>
      <c r="I14" s="382"/>
      <c r="J14" s="33">
        <v>41493</v>
      </c>
      <c r="K14" s="23">
        <v>0.5</v>
      </c>
      <c r="L14" s="345" t="s">
        <v>155</v>
      </c>
      <c r="M14" s="345"/>
      <c r="N14" s="382"/>
    </row>
    <row r="15" spans="1:14" x14ac:dyDescent="0.25">
      <c r="A15" s="33">
        <v>41513</v>
      </c>
      <c r="B15" s="48">
        <v>2045</v>
      </c>
      <c r="C15" s="345" t="s">
        <v>166</v>
      </c>
      <c r="D15" s="345"/>
      <c r="E15" s="382"/>
      <c r="F15" s="33">
        <v>41488</v>
      </c>
      <c r="G15" s="23">
        <v>1.5</v>
      </c>
      <c r="H15" s="345" t="s">
        <v>155</v>
      </c>
      <c r="I15" s="382"/>
      <c r="J15" s="33">
        <v>41508</v>
      </c>
      <c r="K15" s="23">
        <v>17.760000000000002</v>
      </c>
      <c r="L15" s="345" t="s">
        <v>155</v>
      </c>
      <c r="M15" s="345"/>
      <c r="N15" s="382"/>
    </row>
    <row r="16" spans="1:14" x14ac:dyDescent="0.25">
      <c r="A16" s="33"/>
      <c r="B16" s="23"/>
      <c r="C16" s="345"/>
      <c r="D16" s="345"/>
      <c r="E16" s="382"/>
      <c r="F16" s="33">
        <v>41491</v>
      </c>
      <c r="G16" s="23">
        <v>620.16999999999996</v>
      </c>
      <c r="H16" s="345" t="s">
        <v>171</v>
      </c>
      <c r="I16" s="382"/>
      <c r="J16" s="33"/>
      <c r="K16" s="23"/>
      <c r="L16" s="345"/>
      <c r="M16" s="345"/>
      <c r="N16" s="382"/>
    </row>
    <row r="17" spans="1:14" x14ac:dyDescent="0.25">
      <c r="A17" s="33"/>
      <c r="B17" s="23"/>
      <c r="C17" s="345"/>
      <c r="D17" s="345"/>
      <c r="E17" s="382"/>
      <c r="F17" s="33">
        <v>41493</v>
      </c>
      <c r="G17" s="23">
        <v>79.5</v>
      </c>
      <c r="H17" s="345" t="s">
        <v>16</v>
      </c>
      <c r="I17" s="382"/>
      <c r="J17" s="33"/>
      <c r="K17" s="23"/>
      <c r="L17" s="345"/>
      <c r="M17" s="345"/>
      <c r="N17" s="382"/>
    </row>
    <row r="18" spans="1:14" x14ac:dyDescent="0.25">
      <c r="A18" s="33"/>
      <c r="B18" s="23"/>
      <c r="C18" s="345"/>
      <c r="D18" s="345"/>
      <c r="E18" s="382"/>
      <c r="F18" s="33">
        <v>41493</v>
      </c>
      <c r="G18" s="23">
        <v>54.77</v>
      </c>
      <c r="H18" s="345" t="s">
        <v>15</v>
      </c>
      <c r="I18" s="382"/>
      <c r="J18" s="33"/>
      <c r="K18" s="23"/>
      <c r="L18" s="345"/>
      <c r="M18" s="345"/>
      <c r="N18" s="382"/>
    </row>
    <row r="19" spans="1:14" x14ac:dyDescent="0.25">
      <c r="A19" s="34"/>
      <c r="B19" s="2"/>
      <c r="C19" s="344"/>
      <c r="D19" s="344"/>
      <c r="E19" s="383"/>
      <c r="F19" s="33">
        <v>41500</v>
      </c>
      <c r="G19" s="23">
        <v>89.9</v>
      </c>
      <c r="H19" s="345" t="s">
        <v>18</v>
      </c>
      <c r="I19" s="382"/>
      <c r="J19" s="33"/>
      <c r="K19" s="23"/>
      <c r="L19" s="345"/>
      <c r="M19" s="345"/>
      <c r="N19" s="382"/>
    </row>
    <row r="20" spans="1:14" x14ac:dyDescent="0.25">
      <c r="A20" s="34"/>
      <c r="B20" s="2"/>
      <c r="C20" s="344"/>
      <c r="D20" s="344"/>
      <c r="E20" s="383"/>
      <c r="F20" s="33">
        <v>41500</v>
      </c>
      <c r="G20" s="23">
        <v>31.2</v>
      </c>
      <c r="H20" s="345" t="s">
        <v>19</v>
      </c>
      <c r="I20" s="382"/>
      <c r="J20" s="33"/>
      <c r="K20" s="23"/>
      <c r="L20" s="345"/>
      <c r="M20" s="345"/>
      <c r="N20" s="382"/>
    </row>
    <row r="21" spans="1:14" x14ac:dyDescent="0.25">
      <c r="A21" s="34"/>
      <c r="B21" s="2"/>
      <c r="C21" s="344"/>
      <c r="D21" s="344"/>
      <c r="E21" s="383"/>
      <c r="F21" s="33">
        <v>41500</v>
      </c>
      <c r="G21" s="23">
        <v>85.9</v>
      </c>
      <c r="H21" s="345" t="s">
        <v>20</v>
      </c>
      <c r="I21" s="382"/>
      <c r="J21" s="33"/>
      <c r="K21" s="23"/>
      <c r="L21" s="345"/>
      <c r="M21" s="345"/>
      <c r="N21" s="382"/>
    </row>
    <row r="22" spans="1:14" x14ac:dyDescent="0.25">
      <c r="A22" s="34"/>
      <c r="B22" s="2"/>
      <c r="C22" s="344"/>
      <c r="D22" s="344"/>
      <c r="E22" s="383"/>
      <c r="F22" s="33">
        <v>41500</v>
      </c>
      <c r="G22" s="23">
        <v>52</v>
      </c>
      <c r="H22" s="345" t="s">
        <v>21</v>
      </c>
      <c r="I22" s="382"/>
      <c r="J22" s="33"/>
      <c r="K22" s="23"/>
      <c r="L22" s="345"/>
      <c r="M22" s="345"/>
      <c r="N22" s="382"/>
    </row>
    <row r="23" spans="1:14" x14ac:dyDescent="0.25">
      <c r="A23" s="34"/>
      <c r="B23" s="2"/>
      <c r="C23" s="344"/>
      <c r="D23" s="344"/>
      <c r="E23" s="383"/>
      <c r="F23" s="33">
        <v>41500</v>
      </c>
      <c r="G23" s="23">
        <v>145.19999999999999</v>
      </c>
      <c r="H23" s="345" t="s">
        <v>22</v>
      </c>
      <c r="I23" s="382"/>
      <c r="J23" s="33"/>
      <c r="K23" s="23"/>
      <c r="L23" s="345"/>
      <c r="M23" s="345"/>
      <c r="N23" s="382"/>
    </row>
    <row r="24" spans="1:14" ht="15.75" thickBot="1" x14ac:dyDescent="0.3">
      <c r="A24" s="35"/>
      <c r="B24" s="36"/>
      <c r="C24" s="384"/>
      <c r="D24" s="384"/>
      <c r="E24" s="385"/>
      <c r="F24" s="42">
        <v>41514</v>
      </c>
      <c r="G24" s="37">
        <v>81</v>
      </c>
      <c r="H24" s="405" t="s">
        <v>170</v>
      </c>
      <c r="I24" s="406"/>
      <c r="J24" s="42"/>
      <c r="K24" s="37"/>
      <c r="L24" s="405"/>
      <c r="M24" s="405"/>
      <c r="N24" s="406"/>
    </row>
    <row r="25" spans="1:14" x14ac:dyDescent="0.25">
      <c r="F25" s="24"/>
      <c r="G25" s="24"/>
    </row>
    <row r="26" spans="1:14" x14ac:dyDescent="0.25">
      <c r="F26" s="24"/>
      <c r="G26" s="24"/>
    </row>
    <row r="27" spans="1:14" x14ac:dyDescent="0.25">
      <c r="F27" s="24"/>
      <c r="G27" s="24"/>
    </row>
  </sheetData>
  <mergeCells count="55">
    <mergeCell ref="J11:N11"/>
    <mergeCell ref="L22:N22"/>
    <mergeCell ref="L23:N23"/>
    <mergeCell ref="L24:N24"/>
    <mergeCell ref="L12:N12"/>
    <mergeCell ref="L13:N13"/>
    <mergeCell ref="L14:N14"/>
    <mergeCell ref="L15:N15"/>
    <mergeCell ref="L16:N16"/>
    <mergeCell ref="L17:N17"/>
    <mergeCell ref="L18:N18"/>
    <mergeCell ref="L19:N19"/>
    <mergeCell ref="L20:N20"/>
    <mergeCell ref="L21:N21"/>
    <mergeCell ref="I3:I4"/>
    <mergeCell ref="C2:I2"/>
    <mergeCell ref="A10:N10"/>
    <mergeCell ref="C6:D6"/>
    <mergeCell ref="C7:D7"/>
    <mergeCell ref="C8:D8"/>
    <mergeCell ref="F8:G8"/>
    <mergeCell ref="A9:I9"/>
    <mergeCell ref="C3:D4"/>
    <mergeCell ref="E3:E4"/>
    <mergeCell ref="F3:H3"/>
    <mergeCell ref="C5:D5"/>
    <mergeCell ref="F5:G5"/>
    <mergeCell ref="A11:E11"/>
    <mergeCell ref="F11:I11"/>
    <mergeCell ref="C12:E12"/>
    <mergeCell ref="H12:I12"/>
    <mergeCell ref="C13:E13"/>
    <mergeCell ref="H13:I13"/>
    <mergeCell ref="C14:E14"/>
    <mergeCell ref="H14:I14"/>
    <mergeCell ref="C15:E15"/>
    <mergeCell ref="H15:I15"/>
    <mergeCell ref="C16:E16"/>
    <mergeCell ref="H16:I16"/>
    <mergeCell ref="C17:E17"/>
    <mergeCell ref="H17:I17"/>
    <mergeCell ref="C18:E18"/>
    <mergeCell ref="H18:I18"/>
    <mergeCell ref="C19:E19"/>
    <mergeCell ref="H19:I19"/>
    <mergeCell ref="C23:E23"/>
    <mergeCell ref="H23:I23"/>
    <mergeCell ref="C24:E24"/>
    <mergeCell ref="H24:I24"/>
    <mergeCell ref="C20:E20"/>
    <mergeCell ref="H20:I20"/>
    <mergeCell ref="C21:E21"/>
    <mergeCell ref="H21:I21"/>
    <mergeCell ref="C22:E22"/>
    <mergeCell ref="H22:I22"/>
  </mergeCells>
  <pageMargins left="0.7" right="0.7" top="0.75" bottom="0.75" header="0.3" footer="0.3"/>
  <pageSetup paperSize="9" scale="7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9"/>
  <dimension ref="A1:N26"/>
  <sheetViews>
    <sheetView topLeftCell="A3" zoomScaleNormal="100" workbookViewId="0">
      <selection activeCell="K13" sqref="K13:K14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5.5703125" customWidth="1"/>
    <col min="10" max="10" width="12.28515625" customWidth="1"/>
    <col min="11" max="11" width="12" customWidth="1"/>
  </cols>
  <sheetData>
    <row r="1" spans="1:14" ht="15.75" thickBot="1" x14ac:dyDescent="0.3"/>
    <row r="2" spans="1:14" ht="21.75" customHeight="1" x14ac:dyDescent="0.35">
      <c r="C2" s="413" t="s">
        <v>184</v>
      </c>
      <c r="D2" s="414"/>
      <c r="E2" s="414"/>
      <c r="F2" s="414"/>
      <c r="G2" s="414"/>
      <c r="H2" s="414"/>
      <c r="I2" s="415"/>
    </row>
    <row r="3" spans="1:14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14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14" ht="30.75" customHeight="1" x14ac:dyDescent="0.25">
      <c r="C5" s="425" t="s">
        <v>179</v>
      </c>
      <c r="D5" s="359"/>
      <c r="E5" s="10">
        <v>3542.14</v>
      </c>
      <c r="F5" s="360">
        <v>19965.93</v>
      </c>
      <c r="G5" s="360"/>
      <c r="H5" s="26">
        <v>1272.28</v>
      </c>
      <c r="I5" s="27">
        <v>2123.14</v>
      </c>
    </row>
    <row r="6" spans="1:14" x14ac:dyDescent="0.25">
      <c r="C6" s="419" t="s">
        <v>3</v>
      </c>
      <c r="D6" s="362"/>
      <c r="E6" s="10">
        <v>11610</v>
      </c>
      <c r="F6" s="10">
        <v>9190</v>
      </c>
      <c r="G6" s="10">
        <v>27784.11</v>
      </c>
      <c r="H6" s="26">
        <v>1253.3</v>
      </c>
      <c r="I6" s="28"/>
    </row>
    <row r="7" spans="1:14" x14ac:dyDescent="0.25">
      <c r="C7" s="419" t="s">
        <v>6</v>
      </c>
      <c r="D7" s="362"/>
      <c r="E7" s="10">
        <v>7266.05</v>
      </c>
      <c r="F7" s="10">
        <v>32416.41</v>
      </c>
      <c r="G7" s="10"/>
      <c r="H7" s="26">
        <v>0</v>
      </c>
      <c r="I7" s="28">
        <v>35</v>
      </c>
    </row>
    <row r="8" spans="1:14" ht="36.75" customHeight="1" thickBot="1" x14ac:dyDescent="0.3">
      <c r="C8" s="420" t="s">
        <v>180</v>
      </c>
      <c r="D8" s="421"/>
      <c r="E8" s="47">
        <f>E5+E6-E7</f>
        <v>7886.0899999999992</v>
      </c>
      <c r="F8" s="422">
        <f>F5+F6+G6-F7-G7</f>
        <v>24523.63</v>
      </c>
      <c r="G8" s="422"/>
      <c r="H8" s="29">
        <f>H5+H6-H7</f>
        <v>2525.58</v>
      </c>
      <c r="I8" s="30">
        <f>I5+I6-I7</f>
        <v>2088.14</v>
      </c>
    </row>
    <row r="9" spans="1:14" ht="15.75" thickBot="1" x14ac:dyDescent="0.3">
      <c r="A9" s="366"/>
      <c r="B9" s="366"/>
      <c r="C9" s="366"/>
      <c r="D9" s="366"/>
      <c r="E9" s="366"/>
      <c r="F9" s="366"/>
      <c r="G9" s="366"/>
      <c r="H9" s="366"/>
      <c r="I9" s="366"/>
    </row>
    <row r="10" spans="1:14" ht="15" customHeight="1" thickBot="1" x14ac:dyDescent="0.3">
      <c r="A10" s="416" t="s">
        <v>7</v>
      </c>
      <c r="B10" s="417"/>
      <c r="C10" s="417"/>
      <c r="D10" s="417"/>
      <c r="E10" s="417"/>
      <c r="F10" s="417"/>
      <c r="G10" s="417"/>
      <c r="H10" s="417"/>
      <c r="I10" s="417"/>
      <c r="J10" s="417"/>
      <c r="K10" s="417"/>
      <c r="L10" s="417"/>
      <c r="M10" s="417"/>
      <c r="N10" s="418"/>
    </row>
    <row r="11" spans="1:14" ht="15.75" thickBot="1" x14ac:dyDescent="0.3">
      <c r="A11" s="409" t="s">
        <v>0</v>
      </c>
      <c r="B11" s="410"/>
      <c r="C11" s="410"/>
      <c r="D11" s="410"/>
      <c r="E11" s="411"/>
      <c r="F11" s="409" t="s">
        <v>1</v>
      </c>
      <c r="G11" s="410"/>
      <c r="H11" s="410"/>
      <c r="I11" s="411"/>
      <c r="J11" s="426" t="s">
        <v>177</v>
      </c>
      <c r="K11" s="427"/>
      <c r="L11" s="427"/>
      <c r="M11" s="427"/>
      <c r="N11" s="428"/>
    </row>
    <row r="12" spans="1:14" x14ac:dyDescent="0.25">
      <c r="A12" s="43" t="s">
        <v>30</v>
      </c>
      <c r="B12" s="44" t="s">
        <v>31</v>
      </c>
      <c r="C12" s="380" t="s">
        <v>32</v>
      </c>
      <c r="D12" s="380"/>
      <c r="E12" s="381"/>
      <c r="F12" s="43" t="s">
        <v>30</v>
      </c>
      <c r="G12" s="44" t="s">
        <v>31</v>
      </c>
      <c r="H12" s="380" t="s">
        <v>32</v>
      </c>
      <c r="I12" s="381"/>
      <c r="J12" s="43" t="s">
        <v>30</v>
      </c>
      <c r="K12" s="44" t="s">
        <v>31</v>
      </c>
      <c r="L12" s="380" t="s">
        <v>32</v>
      </c>
      <c r="M12" s="380"/>
      <c r="N12" s="381"/>
    </row>
    <row r="13" spans="1:14" x14ac:dyDescent="0.25">
      <c r="A13" s="33">
        <v>41523</v>
      </c>
      <c r="B13" s="48">
        <v>106.89</v>
      </c>
      <c r="C13" s="345" t="s">
        <v>206</v>
      </c>
      <c r="D13" s="345"/>
      <c r="E13" s="382"/>
      <c r="F13" s="33">
        <v>41519</v>
      </c>
      <c r="G13" s="23">
        <v>31.5</v>
      </c>
      <c r="H13" s="345" t="s">
        <v>155</v>
      </c>
      <c r="I13" s="382"/>
      <c r="J13" s="33">
        <v>41522</v>
      </c>
      <c r="K13" s="23">
        <v>10</v>
      </c>
      <c r="L13" s="345" t="s">
        <v>213</v>
      </c>
      <c r="M13" s="345"/>
      <c r="N13" s="382"/>
    </row>
    <row r="14" spans="1:14" x14ac:dyDescent="0.25">
      <c r="A14" s="32">
        <v>41529</v>
      </c>
      <c r="B14" s="48">
        <v>618</v>
      </c>
      <c r="C14" s="345" t="s">
        <v>181</v>
      </c>
      <c r="D14" s="345"/>
      <c r="E14" s="382"/>
      <c r="F14" s="33">
        <v>41520</v>
      </c>
      <c r="G14" s="23">
        <v>17982.21</v>
      </c>
      <c r="H14" s="345" t="s">
        <v>154</v>
      </c>
      <c r="I14" s="382"/>
      <c r="J14" s="33">
        <v>41522</v>
      </c>
      <c r="K14" s="23">
        <v>25</v>
      </c>
      <c r="L14" s="345" t="s">
        <v>213</v>
      </c>
      <c r="M14" s="345"/>
      <c r="N14" s="382"/>
    </row>
    <row r="15" spans="1:14" x14ac:dyDescent="0.25">
      <c r="A15" s="33">
        <v>41530</v>
      </c>
      <c r="B15" s="48">
        <v>431</v>
      </c>
      <c r="C15" s="51" t="s">
        <v>182</v>
      </c>
      <c r="D15" s="51"/>
      <c r="E15" s="53"/>
      <c r="F15" s="33">
        <v>41526</v>
      </c>
      <c r="G15" s="23">
        <v>106.5</v>
      </c>
      <c r="H15" s="345" t="s">
        <v>16</v>
      </c>
      <c r="I15" s="382"/>
      <c r="J15" s="33"/>
      <c r="K15" s="23"/>
      <c r="L15" s="345"/>
      <c r="M15" s="345"/>
      <c r="N15" s="382"/>
    </row>
    <row r="16" spans="1:14" x14ac:dyDescent="0.25">
      <c r="A16" s="33">
        <v>41535</v>
      </c>
      <c r="B16" s="48">
        <v>6012.42</v>
      </c>
      <c r="C16" s="429" t="s">
        <v>154</v>
      </c>
      <c r="D16" s="430"/>
      <c r="E16" s="431"/>
      <c r="F16" s="33">
        <v>41526</v>
      </c>
      <c r="G16" s="23">
        <v>341</v>
      </c>
      <c r="H16" s="345" t="s">
        <v>15</v>
      </c>
      <c r="I16" s="382"/>
      <c r="J16" s="33"/>
      <c r="K16" s="23"/>
      <c r="L16" s="345"/>
      <c r="M16" s="345"/>
      <c r="N16" s="382"/>
    </row>
    <row r="17" spans="1:14" x14ac:dyDescent="0.25">
      <c r="A17" s="33">
        <v>41537</v>
      </c>
      <c r="B17" s="23">
        <v>97.74</v>
      </c>
      <c r="C17" s="345" t="s">
        <v>207</v>
      </c>
      <c r="D17" s="345"/>
      <c r="E17" s="382"/>
      <c r="F17" s="33">
        <v>41533</v>
      </c>
      <c r="G17" s="23">
        <v>108.6</v>
      </c>
      <c r="H17" s="345" t="s">
        <v>18</v>
      </c>
      <c r="I17" s="382"/>
      <c r="J17" s="33"/>
      <c r="K17" s="23"/>
      <c r="L17" s="345"/>
      <c r="M17" s="345"/>
      <c r="N17" s="382"/>
    </row>
    <row r="18" spans="1:14" x14ac:dyDescent="0.25">
      <c r="A18" s="33"/>
      <c r="B18" s="23"/>
      <c r="C18" s="345"/>
      <c r="D18" s="345"/>
      <c r="E18" s="382"/>
      <c r="F18" s="33">
        <v>41533</v>
      </c>
      <c r="G18" s="23">
        <v>13.3</v>
      </c>
      <c r="H18" s="345" t="s">
        <v>19</v>
      </c>
      <c r="I18" s="382"/>
      <c r="J18" s="33"/>
      <c r="K18" s="23"/>
      <c r="L18" s="345"/>
      <c r="M18" s="345"/>
      <c r="N18" s="382"/>
    </row>
    <row r="19" spans="1:14" x14ac:dyDescent="0.25">
      <c r="A19" s="33"/>
      <c r="B19" s="23"/>
      <c r="C19" s="345"/>
      <c r="D19" s="345"/>
      <c r="E19" s="382"/>
      <c r="F19" s="33">
        <v>41533</v>
      </c>
      <c r="G19" s="23">
        <v>62.8</v>
      </c>
      <c r="H19" s="345" t="s">
        <v>20</v>
      </c>
      <c r="I19" s="382"/>
      <c r="J19" s="33"/>
      <c r="K19" s="23"/>
      <c r="L19" s="345"/>
      <c r="M19" s="345"/>
      <c r="N19" s="382"/>
    </row>
    <row r="20" spans="1:14" x14ac:dyDescent="0.25">
      <c r="A20" s="34"/>
      <c r="B20" s="2"/>
      <c r="C20" s="344"/>
      <c r="D20" s="344"/>
      <c r="E20" s="383"/>
      <c r="F20" s="33">
        <v>41533</v>
      </c>
      <c r="G20" s="23">
        <v>180</v>
      </c>
      <c r="H20" s="345" t="s">
        <v>21</v>
      </c>
      <c r="I20" s="382"/>
      <c r="J20" s="33"/>
      <c r="K20" s="23"/>
      <c r="L20" s="345"/>
      <c r="M20" s="345"/>
      <c r="N20" s="382"/>
    </row>
    <row r="21" spans="1:14" x14ac:dyDescent="0.25">
      <c r="A21" s="34"/>
      <c r="B21" s="2"/>
      <c r="C21" s="344"/>
      <c r="D21" s="344"/>
      <c r="E21" s="383"/>
      <c r="F21" s="33">
        <v>41535</v>
      </c>
      <c r="G21" s="23">
        <v>12000</v>
      </c>
      <c r="H21" s="345" t="s">
        <v>154</v>
      </c>
      <c r="I21" s="382"/>
      <c r="J21" s="33"/>
      <c r="K21" s="23"/>
      <c r="L21" s="345"/>
      <c r="M21" s="345"/>
      <c r="N21" s="382"/>
    </row>
    <row r="22" spans="1:14" x14ac:dyDescent="0.25">
      <c r="A22" s="34"/>
      <c r="B22" s="2"/>
      <c r="C22" s="344"/>
      <c r="D22" s="344"/>
      <c r="E22" s="383"/>
      <c r="F22" s="33">
        <v>41542</v>
      </c>
      <c r="G22" s="23">
        <v>45.5</v>
      </c>
      <c r="H22" s="345" t="s">
        <v>170</v>
      </c>
      <c r="I22" s="382"/>
      <c r="J22" s="33"/>
      <c r="K22" s="23"/>
      <c r="L22" s="345"/>
      <c r="M22" s="345"/>
      <c r="N22" s="382"/>
    </row>
    <row r="23" spans="1:14" ht="15.75" thickBot="1" x14ac:dyDescent="0.3">
      <c r="A23" s="35"/>
      <c r="B23" s="36"/>
      <c r="C23" s="384"/>
      <c r="D23" s="384"/>
      <c r="E23" s="385"/>
      <c r="F23" s="42">
        <v>41547</v>
      </c>
      <c r="G23" s="37">
        <v>1545</v>
      </c>
      <c r="H23" s="405" t="s">
        <v>183</v>
      </c>
      <c r="I23" s="406"/>
      <c r="J23" s="42"/>
      <c r="K23" s="37"/>
      <c r="L23" s="405"/>
      <c r="M23" s="405"/>
      <c r="N23" s="406"/>
    </row>
    <row r="24" spans="1:14" x14ac:dyDescent="0.25">
      <c r="F24" s="24"/>
      <c r="G24" s="24"/>
    </row>
    <row r="25" spans="1:14" x14ac:dyDescent="0.25">
      <c r="F25" s="24"/>
      <c r="G25" s="24"/>
    </row>
    <row r="26" spans="1:14" x14ac:dyDescent="0.25">
      <c r="F26" s="24"/>
      <c r="G26" s="24"/>
    </row>
  </sheetData>
  <mergeCells count="51">
    <mergeCell ref="C23:E23"/>
    <mergeCell ref="H23:I23"/>
    <mergeCell ref="L23:N23"/>
    <mergeCell ref="C21:E21"/>
    <mergeCell ref="H21:I21"/>
    <mergeCell ref="L21:N21"/>
    <mergeCell ref="C22:E22"/>
    <mergeCell ref="H22:I22"/>
    <mergeCell ref="L22:N22"/>
    <mergeCell ref="C19:E19"/>
    <mergeCell ref="H19:I19"/>
    <mergeCell ref="L19:N19"/>
    <mergeCell ref="C20:E20"/>
    <mergeCell ref="H20:I20"/>
    <mergeCell ref="L20:N20"/>
    <mergeCell ref="C17:E17"/>
    <mergeCell ref="H17:I17"/>
    <mergeCell ref="L17:N17"/>
    <mergeCell ref="C18:E18"/>
    <mergeCell ref="H18:I18"/>
    <mergeCell ref="L18:N18"/>
    <mergeCell ref="H15:I15"/>
    <mergeCell ref="L15:N15"/>
    <mergeCell ref="C16:E16"/>
    <mergeCell ref="H16:I16"/>
    <mergeCell ref="L16:N16"/>
    <mergeCell ref="C13:E13"/>
    <mergeCell ref="H13:I13"/>
    <mergeCell ref="L13:N13"/>
    <mergeCell ref="C14:E14"/>
    <mergeCell ref="H14:I14"/>
    <mergeCell ref="L14:N14"/>
    <mergeCell ref="A11:E11"/>
    <mergeCell ref="F11:I11"/>
    <mergeCell ref="J11:N11"/>
    <mergeCell ref="C12:E12"/>
    <mergeCell ref="H12:I12"/>
    <mergeCell ref="L12:N12"/>
    <mergeCell ref="A10:N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F8:G8"/>
    <mergeCell ref="A9:I9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0"/>
  <dimension ref="A1:N30"/>
  <sheetViews>
    <sheetView topLeftCell="A3" zoomScaleNormal="100" workbookViewId="0">
      <selection activeCell="K13" sqref="K13:K15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6.28515625" customWidth="1"/>
    <col min="10" max="10" width="12.28515625" customWidth="1"/>
    <col min="11" max="11" width="12" customWidth="1"/>
  </cols>
  <sheetData>
    <row r="1" spans="1:14" ht="15.75" thickBot="1" x14ac:dyDescent="0.3"/>
    <row r="2" spans="1:14" ht="21.75" customHeight="1" x14ac:dyDescent="0.35">
      <c r="C2" s="413" t="s">
        <v>186</v>
      </c>
      <c r="D2" s="414"/>
      <c r="E2" s="414"/>
      <c r="F2" s="414"/>
      <c r="G2" s="414"/>
      <c r="H2" s="414"/>
      <c r="I2" s="415"/>
    </row>
    <row r="3" spans="1:14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14" x14ac:dyDescent="0.25">
      <c r="C4" s="423"/>
      <c r="D4" s="355"/>
      <c r="E4" s="356"/>
      <c r="F4" s="6" t="s">
        <v>3</v>
      </c>
      <c r="G4" s="6" t="s">
        <v>2</v>
      </c>
      <c r="H4" s="67" t="s">
        <v>4</v>
      </c>
      <c r="I4" s="412"/>
    </row>
    <row r="5" spans="1:14" ht="30.75" customHeight="1" x14ac:dyDescent="0.25">
      <c r="C5" s="425" t="s">
        <v>185</v>
      </c>
      <c r="D5" s="359"/>
      <c r="E5" s="10">
        <v>7886.09</v>
      </c>
      <c r="F5" s="360">
        <v>24523.63</v>
      </c>
      <c r="G5" s="360"/>
      <c r="H5" s="26">
        <v>2525.58</v>
      </c>
      <c r="I5" s="27">
        <v>2088.14</v>
      </c>
    </row>
    <row r="6" spans="1:14" x14ac:dyDescent="0.25">
      <c r="C6" s="419" t="s">
        <v>3</v>
      </c>
      <c r="D6" s="362"/>
      <c r="E6" s="10">
        <v>9934</v>
      </c>
      <c r="F6" s="10">
        <v>6627.5</v>
      </c>
      <c r="G6" s="10">
        <v>12712</v>
      </c>
      <c r="H6" s="26">
        <v>800</v>
      </c>
      <c r="I6" s="28"/>
    </row>
    <row r="7" spans="1:14" x14ac:dyDescent="0.25">
      <c r="C7" s="419" t="s">
        <v>6</v>
      </c>
      <c r="D7" s="362"/>
      <c r="E7" s="10">
        <v>15090.63</v>
      </c>
      <c r="F7" s="10">
        <v>42094.75</v>
      </c>
      <c r="G7" s="10"/>
      <c r="H7" s="26">
        <v>1438.43</v>
      </c>
      <c r="I7" s="28">
        <v>2035</v>
      </c>
    </row>
    <row r="8" spans="1:14" ht="36.75" customHeight="1" thickBot="1" x14ac:dyDescent="0.3">
      <c r="C8" s="420" t="s">
        <v>109</v>
      </c>
      <c r="D8" s="421"/>
      <c r="E8" s="47">
        <f>E5+E6-E7</f>
        <v>2729.4600000000009</v>
      </c>
      <c r="F8" s="422">
        <f>F5+F6+G6-F7-G7</f>
        <v>1768.3800000000047</v>
      </c>
      <c r="G8" s="422"/>
      <c r="H8" s="29">
        <f>H5+H6-H7</f>
        <v>1887.1499999999999</v>
      </c>
      <c r="I8" s="30">
        <f>I5+I6-I7</f>
        <v>53.139999999999873</v>
      </c>
    </row>
    <row r="9" spans="1:14" ht="15.75" thickBot="1" x14ac:dyDescent="0.3">
      <c r="A9" s="366"/>
      <c r="B9" s="366"/>
      <c r="C9" s="366"/>
      <c r="D9" s="366"/>
      <c r="E9" s="366"/>
      <c r="F9" s="366"/>
      <c r="G9" s="366"/>
      <c r="H9" s="366"/>
      <c r="I9" s="366"/>
    </row>
    <row r="10" spans="1:14" ht="15" customHeight="1" thickBot="1" x14ac:dyDescent="0.3">
      <c r="A10" s="416" t="s">
        <v>7</v>
      </c>
      <c r="B10" s="417"/>
      <c r="C10" s="417"/>
      <c r="D10" s="417"/>
      <c r="E10" s="417"/>
      <c r="F10" s="417"/>
      <c r="G10" s="417"/>
      <c r="H10" s="417"/>
      <c r="I10" s="417"/>
      <c r="J10" s="417"/>
      <c r="K10" s="417"/>
      <c r="L10" s="417"/>
      <c r="M10" s="417"/>
      <c r="N10" s="418"/>
    </row>
    <row r="11" spans="1:14" ht="15.75" thickBot="1" x14ac:dyDescent="0.3">
      <c r="A11" s="409" t="s">
        <v>0</v>
      </c>
      <c r="B11" s="410"/>
      <c r="C11" s="410"/>
      <c r="D11" s="410"/>
      <c r="E11" s="411"/>
      <c r="F11" s="409" t="s">
        <v>1</v>
      </c>
      <c r="G11" s="410"/>
      <c r="H11" s="410"/>
      <c r="I11" s="411"/>
      <c r="J11" s="432" t="s">
        <v>177</v>
      </c>
      <c r="K11" s="433"/>
      <c r="L11" s="433"/>
      <c r="M11" s="433"/>
      <c r="N11" s="434"/>
    </row>
    <row r="12" spans="1:14" x14ac:dyDescent="0.25">
      <c r="A12" s="43" t="s">
        <v>30</v>
      </c>
      <c r="B12" s="44" t="s">
        <v>31</v>
      </c>
      <c r="C12" s="380" t="s">
        <v>32</v>
      </c>
      <c r="D12" s="380"/>
      <c r="E12" s="381"/>
      <c r="F12" s="43" t="s">
        <v>30</v>
      </c>
      <c r="G12" s="44" t="s">
        <v>31</v>
      </c>
      <c r="H12" s="380" t="s">
        <v>32</v>
      </c>
      <c r="I12" s="381"/>
      <c r="J12" s="43" t="s">
        <v>30</v>
      </c>
      <c r="K12" s="44" t="s">
        <v>31</v>
      </c>
      <c r="L12" s="380" t="s">
        <v>32</v>
      </c>
      <c r="M12" s="380"/>
      <c r="N12" s="381"/>
    </row>
    <row r="13" spans="1:14" x14ac:dyDescent="0.25">
      <c r="A13" s="32">
        <v>41551</v>
      </c>
      <c r="B13" s="23">
        <v>30.21</v>
      </c>
      <c r="C13" s="345" t="s">
        <v>155</v>
      </c>
      <c r="D13" s="345"/>
      <c r="E13" s="382"/>
      <c r="F13" s="33">
        <v>41549</v>
      </c>
      <c r="G13" s="48">
        <v>31.5</v>
      </c>
      <c r="H13" s="345" t="s">
        <v>155</v>
      </c>
      <c r="I13" s="382"/>
      <c r="J13" s="33">
        <v>41552</v>
      </c>
      <c r="K13" s="23">
        <v>10</v>
      </c>
      <c r="L13" s="345" t="s">
        <v>155</v>
      </c>
      <c r="M13" s="345"/>
      <c r="N13" s="382"/>
    </row>
    <row r="14" spans="1:14" x14ac:dyDescent="0.25">
      <c r="A14" s="32">
        <v>41551</v>
      </c>
      <c r="B14" s="23">
        <v>7500</v>
      </c>
      <c r="C14" s="345" t="s">
        <v>187</v>
      </c>
      <c r="D14" s="345"/>
      <c r="E14" s="382"/>
      <c r="F14" s="33">
        <v>41549</v>
      </c>
      <c r="G14" s="48">
        <v>2655</v>
      </c>
      <c r="H14" s="345" t="s">
        <v>189</v>
      </c>
      <c r="I14" s="382"/>
      <c r="J14" s="33">
        <v>41552</v>
      </c>
      <c r="K14" s="23">
        <v>25</v>
      </c>
      <c r="L14" s="345" t="s">
        <v>155</v>
      </c>
      <c r="M14" s="345"/>
      <c r="N14" s="382"/>
    </row>
    <row r="15" spans="1:14" x14ac:dyDescent="0.25">
      <c r="A15" s="33">
        <v>41561</v>
      </c>
      <c r="B15" s="23">
        <v>2000</v>
      </c>
      <c r="C15" s="345" t="s">
        <v>187</v>
      </c>
      <c r="D15" s="345"/>
      <c r="E15" s="382"/>
      <c r="F15" s="33">
        <v>41550</v>
      </c>
      <c r="G15" s="48">
        <v>19428.2</v>
      </c>
      <c r="H15" s="345" t="s">
        <v>188</v>
      </c>
      <c r="I15" s="382"/>
      <c r="J15" s="33">
        <v>41558</v>
      </c>
      <c r="K15" s="23">
        <v>2000</v>
      </c>
      <c r="L15" s="345" t="s">
        <v>193</v>
      </c>
      <c r="M15" s="345"/>
      <c r="N15" s="382"/>
    </row>
    <row r="16" spans="1:14" x14ac:dyDescent="0.25">
      <c r="A16" s="33">
        <v>41561</v>
      </c>
      <c r="B16" s="23">
        <v>30.21</v>
      </c>
      <c r="C16" s="345" t="s">
        <v>155</v>
      </c>
      <c r="D16" s="345"/>
      <c r="E16" s="382"/>
      <c r="F16" s="33">
        <v>41551</v>
      </c>
      <c r="G16" s="48">
        <v>4000</v>
      </c>
      <c r="H16" s="345" t="s">
        <v>190</v>
      </c>
      <c r="I16" s="382"/>
      <c r="J16" s="33"/>
      <c r="K16" s="23"/>
      <c r="L16" s="345"/>
      <c r="M16" s="345"/>
      <c r="N16" s="382"/>
    </row>
    <row r="17" spans="1:14" x14ac:dyDescent="0.25">
      <c r="A17" s="33">
        <v>41572</v>
      </c>
      <c r="B17" s="23">
        <v>5500</v>
      </c>
      <c r="C17" s="345" t="s">
        <v>188</v>
      </c>
      <c r="D17" s="345"/>
      <c r="E17" s="382"/>
      <c r="F17" s="33">
        <v>41554</v>
      </c>
      <c r="G17" s="48">
        <v>335.25</v>
      </c>
      <c r="H17" s="435" t="s">
        <v>16</v>
      </c>
      <c r="I17" s="436"/>
      <c r="J17" s="33"/>
      <c r="K17" s="23"/>
      <c r="L17" s="345"/>
      <c r="M17" s="345"/>
      <c r="N17" s="382"/>
    </row>
    <row r="18" spans="1:14" x14ac:dyDescent="0.25">
      <c r="A18" s="33">
        <v>41572</v>
      </c>
      <c r="B18" s="23">
        <v>30.21</v>
      </c>
      <c r="C18" s="345" t="s">
        <v>155</v>
      </c>
      <c r="D18" s="345"/>
      <c r="E18" s="382"/>
      <c r="F18" s="33">
        <v>41554</v>
      </c>
      <c r="G18" s="48">
        <v>160.25</v>
      </c>
      <c r="H18" s="435" t="s">
        <v>15</v>
      </c>
      <c r="I18" s="436"/>
      <c r="J18" s="33"/>
      <c r="K18" s="23"/>
      <c r="L18" s="345"/>
      <c r="M18" s="345"/>
      <c r="N18" s="382"/>
    </row>
    <row r="19" spans="1:14" x14ac:dyDescent="0.25">
      <c r="A19" s="34"/>
      <c r="B19" s="2"/>
      <c r="C19" s="344"/>
      <c r="D19" s="344"/>
      <c r="E19" s="383"/>
      <c r="F19" s="33">
        <v>41558</v>
      </c>
      <c r="G19" s="48">
        <v>6200</v>
      </c>
      <c r="H19" s="51" t="s">
        <v>187</v>
      </c>
      <c r="I19" s="53"/>
      <c r="J19" s="33"/>
      <c r="K19" s="23"/>
      <c r="L19" s="345"/>
      <c r="M19" s="345"/>
      <c r="N19" s="382"/>
    </row>
    <row r="20" spans="1:14" x14ac:dyDescent="0.25">
      <c r="A20" s="34"/>
      <c r="B20" s="2"/>
      <c r="C20" s="344"/>
      <c r="D20" s="344"/>
      <c r="E20" s="383"/>
      <c r="F20" s="33">
        <v>41558</v>
      </c>
      <c r="G20" s="48">
        <v>36.75</v>
      </c>
      <c r="H20" s="429" t="s">
        <v>155</v>
      </c>
      <c r="I20" s="431"/>
      <c r="J20" s="33"/>
      <c r="K20" s="23"/>
      <c r="L20" s="345"/>
      <c r="M20" s="345"/>
      <c r="N20" s="382"/>
    </row>
    <row r="21" spans="1:14" x14ac:dyDescent="0.25">
      <c r="A21" s="34"/>
      <c r="B21" s="2"/>
      <c r="C21" s="344"/>
      <c r="D21" s="344"/>
      <c r="E21" s="383"/>
      <c r="F21" s="33">
        <v>41568</v>
      </c>
      <c r="G21" s="48">
        <v>80.2</v>
      </c>
      <c r="H21" s="435" t="s">
        <v>19</v>
      </c>
      <c r="I21" s="436"/>
      <c r="J21" s="33"/>
      <c r="K21" s="23"/>
      <c r="L21" s="345"/>
      <c r="M21" s="345"/>
      <c r="N21" s="382"/>
    </row>
    <row r="22" spans="1:14" x14ac:dyDescent="0.25">
      <c r="A22" s="34"/>
      <c r="B22" s="2"/>
      <c r="C22" s="344"/>
      <c r="D22" s="344"/>
      <c r="E22" s="383"/>
      <c r="F22" s="33">
        <v>41568</v>
      </c>
      <c r="G22" s="48">
        <v>206</v>
      </c>
      <c r="H22" s="435" t="s">
        <v>20</v>
      </c>
      <c r="I22" s="436"/>
      <c r="J22" s="33"/>
      <c r="K22" s="23"/>
      <c r="L22" s="345"/>
      <c r="M22" s="345"/>
      <c r="N22" s="382"/>
    </row>
    <row r="23" spans="1:14" x14ac:dyDescent="0.25">
      <c r="A23" s="34"/>
      <c r="B23" s="2"/>
      <c r="C23" s="344"/>
      <c r="D23" s="344"/>
      <c r="E23" s="383"/>
      <c r="F23" s="33">
        <v>41568</v>
      </c>
      <c r="G23" s="48">
        <v>11.4</v>
      </c>
      <c r="H23" s="435" t="s">
        <v>194</v>
      </c>
      <c r="I23" s="436"/>
      <c r="J23" s="33"/>
      <c r="K23" s="23"/>
      <c r="L23" s="345"/>
      <c r="M23" s="345"/>
      <c r="N23" s="382"/>
    </row>
    <row r="24" spans="1:14" x14ac:dyDescent="0.25">
      <c r="A24" s="34"/>
      <c r="B24" s="2"/>
      <c r="C24" s="344"/>
      <c r="D24" s="344"/>
      <c r="E24" s="383"/>
      <c r="F24" s="33">
        <v>41568</v>
      </c>
      <c r="G24" s="48">
        <v>148.19999999999999</v>
      </c>
      <c r="H24" s="435" t="s">
        <v>22</v>
      </c>
      <c r="I24" s="436"/>
      <c r="J24" s="33"/>
      <c r="K24" s="23"/>
      <c r="L24" s="345"/>
      <c r="M24" s="345"/>
      <c r="N24" s="382"/>
    </row>
    <row r="25" spans="1:14" x14ac:dyDescent="0.25">
      <c r="A25" s="34"/>
      <c r="B25" s="2"/>
      <c r="C25" s="344"/>
      <c r="D25" s="344"/>
      <c r="E25" s="383"/>
      <c r="F25" s="33">
        <v>41572</v>
      </c>
      <c r="G25" s="48">
        <v>5500</v>
      </c>
      <c r="H25" s="51" t="s">
        <v>188</v>
      </c>
      <c r="I25" s="53"/>
      <c r="J25" s="33"/>
      <c r="K25" s="23"/>
      <c r="L25" s="345"/>
      <c r="M25" s="345"/>
      <c r="N25" s="382"/>
    </row>
    <row r="26" spans="1:14" x14ac:dyDescent="0.25">
      <c r="A26" s="34"/>
      <c r="B26" s="2"/>
      <c r="C26" s="344"/>
      <c r="D26" s="344"/>
      <c r="E26" s="383"/>
      <c r="F26" s="33">
        <v>41577</v>
      </c>
      <c r="G26" s="48">
        <v>1350</v>
      </c>
      <c r="H26" s="52" t="s">
        <v>191</v>
      </c>
      <c r="I26" s="66"/>
      <c r="J26" s="33"/>
      <c r="K26" s="23"/>
      <c r="L26" s="345"/>
      <c r="M26" s="345"/>
      <c r="N26" s="382"/>
    </row>
    <row r="27" spans="1:14" x14ac:dyDescent="0.25">
      <c r="A27" s="34"/>
      <c r="B27" s="2"/>
      <c r="C27" s="399"/>
      <c r="D27" s="400"/>
      <c r="E27" s="401"/>
      <c r="F27" s="33">
        <v>41578</v>
      </c>
      <c r="G27" s="48">
        <v>346</v>
      </c>
      <c r="H27" s="429" t="s">
        <v>106</v>
      </c>
      <c r="I27" s="431"/>
      <c r="J27" s="33"/>
      <c r="K27" s="23"/>
      <c r="L27" s="435"/>
      <c r="M27" s="437"/>
      <c r="N27" s="436"/>
    </row>
    <row r="28" spans="1:14" ht="15.75" thickBot="1" x14ac:dyDescent="0.3">
      <c r="A28" s="34"/>
      <c r="B28" s="2"/>
      <c r="C28" s="399"/>
      <c r="D28" s="400"/>
      <c r="E28" s="401"/>
      <c r="F28" s="42">
        <v>41578</v>
      </c>
      <c r="G28" s="49">
        <v>1606</v>
      </c>
      <c r="H28" s="438" t="s">
        <v>192</v>
      </c>
      <c r="I28" s="439"/>
      <c r="J28" s="33"/>
      <c r="K28" s="23"/>
      <c r="L28" s="435"/>
      <c r="M28" s="437"/>
      <c r="N28" s="436"/>
    </row>
    <row r="29" spans="1:14" ht="15.75" thickBot="1" x14ac:dyDescent="0.3">
      <c r="A29" s="34"/>
      <c r="B29" s="2"/>
      <c r="C29" s="399"/>
      <c r="D29" s="400"/>
      <c r="E29" s="401"/>
      <c r="F29" s="426" t="s">
        <v>211</v>
      </c>
      <c r="G29" s="427"/>
      <c r="H29" s="427"/>
      <c r="I29" s="428"/>
      <c r="J29" s="34"/>
      <c r="K29" s="2"/>
      <c r="L29" s="399"/>
      <c r="M29" s="400"/>
      <c r="N29" s="401"/>
    </row>
    <row r="30" spans="1:14" ht="15.75" thickBot="1" x14ac:dyDescent="0.3">
      <c r="A30" s="35"/>
      <c r="B30" s="36"/>
      <c r="C30" s="402"/>
      <c r="D30" s="403"/>
      <c r="E30" s="404"/>
      <c r="F30" s="42">
        <v>41551</v>
      </c>
      <c r="G30" s="49">
        <v>1438.43</v>
      </c>
      <c r="H30" s="438" t="s">
        <v>212</v>
      </c>
      <c r="I30" s="439"/>
      <c r="J30" s="35"/>
      <c r="K30" s="36"/>
      <c r="L30" s="402"/>
      <c r="M30" s="403"/>
      <c r="N30" s="404"/>
    </row>
  </sheetData>
  <mergeCells count="70">
    <mergeCell ref="L29:N29"/>
    <mergeCell ref="L30:N30"/>
    <mergeCell ref="F29:I29"/>
    <mergeCell ref="H30:I30"/>
    <mergeCell ref="C29:E29"/>
    <mergeCell ref="C30:E30"/>
    <mergeCell ref="L27:N27"/>
    <mergeCell ref="L28:N28"/>
    <mergeCell ref="C25:E25"/>
    <mergeCell ref="L25:N25"/>
    <mergeCell ref="C26:E26"/>
    <mergeCell ref="L26:N26"/>
    <mergeCell ref="C27:E27"/>
    <mergeCell ref="C28:E28"/>
    <mergeCell ref="H27:I27"/>
    <mergeCell ref="H28:I28"/>
    <mergeCell ref="C23:E23"/>
    <mergeCell ref="L23:N23"/>
    <mergeCell ref="C24:E24"/>
    <mergeCell ref="L24:N24"/>
    <mergeCell ref="H23:I23"/>
    <mergeCell ref="H24:I24"/>
    <mergeCell ref="C21:E21"/>
    <mergeCell ref="L21:N21"/>
    <mergeCell ref="C22:E22"/>
    <mergeCell ref="L22:N22"/>
    <mergeCell ref="H21:I21"/>
    <mergeCell ref="H22:I22"/>
    <mergeCell ref="C19:E19"/>
    <mergeCell ref="L19:N19"/>
    <mergeCell ref="C20:E20"/>
    <mergeCell ref="L20:N20"/>
    <mergeCell ref="H20:I20"/>
    <mergeCell ref="C17:E17"/>
    <mergeCell ref="L17:N17"/>
    <mergeCell ref="C18:E18"/>
    <mergeCell ref="L18:N18"/>
    <mergeCell ref="H17:I17"/>
    <mergeCell ref="H18:I18"/>
    <mergeCell ref="C15:E15"/>
    <mergeCell ref="H15:I15"/>
    <mergeCell ref="L15:N15"/>
    <mergeCell ref="C16:E16"/>
    <mergeCell ref="H16:I16"/>
    <mergeCell ref="L16:N16"/>
    <mergeCell ref="C13:E13"/>
    <mergeCell ref="H13:I13"/>
    <mergeCell ref="L13:N13"/>
    <mergeCell ref="C14:E14"/>
    <mergeCell ref="H14:I14"/>
    <mergeCell ref="L14:N14"/>
    <mergeCell ref="A11:E11"/>
    <mergeCell ref="F11:I11"/>
    <mergeCell ref="J11:N11"/>
    <mergeCell ref="C12:E12"/>
    <mergeCell ref="H12:I12"/>
    <mergeCell ref="L12:N12"/>
    <mergeCell ref="A10:N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F8:G8"/>
    <mergeCell ref="A9:I9"/>
  </mergeCells>
  <pageMargins left="0.7" right="0.7" top="0.75" bottom="0.75" header="0.3" footer="0.3"/>
  <pageSetup paperSize="9" scale="7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1"/>
  <dimension ref="A1:N33"/>
  <sheetViews>
    <sheetView zoomScaleNormal="100" workbookViewId="0">
      <selection activeCell="K13" sqref="K13:K14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6.28515625" customWidth="1"/>
    <col min="10" max="10" width="12.28515625" customWidth="1"/>
    <col min="11" max="11" width="12" customWidth="1"/>
  </cols>
  <sheetData>
    <row r="1" spans="1:14" ht="15.75" thickBot="1" x14ac:dyDescent="0.3"/>
    <row r="2" spans="1:14" ht="21.75" customHeight="1" x14ac:dyDescent="0.35">
      <c r="C2" s="413" t="s">
        <v>195</v>
      </c>
      <c r="D2" s="414"/>
      <c r="E2" s="414"/>
      <c r="F2" s="414"/>
      <c r="G2" s="414"/>
      <c r="H2" s="414"/>
      <c r="I2" s="415"/>
    </row>
    <row r="3" spans="1:14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14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14" ht="30.75" customHeight="1" x14ac:dyDescent="0.25">
      <c r="C5" s="425" t="s">
        <v>196</v>
      </c>
      <c r="D5" s="359"/>
      <c r="E5" s="10">
        <v>2729.46</v>
      </c>
      <c r="F5" s="360">
        <v>1768.38</v>
      </c>
      <c r="G5" s="360"/>
      <c r="H5" s="26">
        <v>1887.15</v>
      </c>
      <c r="I5" s="27">
        <v>53.14</v>
      </c>
    </row>
    <row r="6" spans="1:14" x14ac:dyDescent="0.25">
      <c r="C6" s="419" t="s">
        <v>3</v>
      </c>
      <c r="D6" s="362"/>
      <c r="E6" s="10">
        <v>9658</v>
      </c>
      <c r="F6" s="10">
        <v>7146</v>
      </c>
      <c r="G6" s="10">
        <v>22493.5</v>
      </c>
      <c r="H6" s="26">
        <v>1085</v>
      </c>
      <c r="I6" s="28"/>
    </row>
    <row r="7" spans="1:14" x14ac:dyDescent="0.25">
      <c r="C7" s="419" t="s">
        <v>6</v>
      </c>
      <c r="D7" s="362"/>
      <c r="E7" s="10">
        <v>11310.67</v>
      </c>
      <c r="F7" s="10">
        <v>28494.16</v>
      </c>
      <c r="G7" s="10"/>
      <c r="H7" s="26">
        <v>450.76</v>
      </c>
      <c r="I7" s="28">
        <v>35</v>
      </c>
    </row>
    <row r="8" spans="1:14" ht="36.75" customHeight="1" thickBot="1" x14ac:dyDescent="0.3">
      <c r="C8" s="420" t="s">
        <v>122</v>
      </c>
      <c r="D8" s="421"/>
      <c r="E8" s="47">
        <f>E5+E6-E7</f>
        <v>1076.7899999999991</v>
      </c>
      <c r="F8" s="422">
        <f>F5+F6+G6-F7-G7</f>
        <v>2913.7200000000012</v>
      </c>
      <c r="G8" s="422"/>
      <c r="H8" s="29">
        <f>H5+H6-H7</f>
        <v>2521.3900000000003</v>
      </c>
      <c r="I8" s="30">
        <f>I5+I6-I7</f>
        <v>18.14</v>
      </c>
    </row>
    <row r="9" spans="1:14" ht="15.75" thickBot="1" x14ac:dyDescent="0.3">
      <c r="A9" s="366"/>
      <c r="B9" s="366"/>
      <c r="C9" s="366"/>
      <c r="D9" s="366"/>
      <c r="E9" s="366"/>
      <c r="F9" s="366"/>
      <c r="G9" s="366"/>
      <c r="H9" s="366"/>
      <c r="I9" s="366"/>
    </row>
    <row r="10" spans="1:14" ht="15" customHeight="1" thickBot="1" x14ac:dyDescent="0.3">
      <c r="A10" s="416" t="s">
        <v>7</v>
      </c>
      <c r="B10" s="417"/>
      <c r="C10" s="417"/>
      <c r="D10" s="417"/>
      <c r="E10" s="417"/>
      <c r="F10" s="417"/>
      <c r="G10" s="417"/>
      <c r="H10" s="417"/>
      <c r="I10" s="417"/>
      <c r="J10" s="417"/>
      <c r="K10" s="417"/>
      <c r="L10" s="417"/>
      <c r="M10" s="417"/>
      <c r="N10" s="418"/>
    </row>
    <row r="11" spans="1:14" ht="15.75" thickBot="1" x14ac:dyDescent="0.3">
      <c r="A11" s="409" t="s">
        <v>0</v>
      </c>
      <c r="B11" s="410"/>
      <c r="C11" s="410"/>
      <c r="D11" s="410"/>
      <c r="E11" s="411"/>
      <c r="F11" s="441" t="s">
        <v>1</v>
      </c>
      <c r="G11" s="417"/>
      <c r="H11" s="417"/>
      <c r="I11" s="442"/>
      <c r="J11" s="432" t="s">
        <v>177</v>
      </c>
      <c r="K11" s="433"/>
      <c r="L11" s="433"/>
      <c r="M11" s="433"/>
      <c r="N11" s="434"/>
    </row>
    <row r="12" spans="1:14" x14ac:dyDescent="0.25">
      <c r="A12" s="43" t="s">
        <v>30</v>
      </c>
      <c r="B12" s="44" t="s">
        <v>31</v>
      </c>
      <c r="C12" s="380" t="s">
        <v>32</v>
      </c>
      <c r="D12" s="380"/>
      <c r="E12" s="381"/>
      <c r="F12" s="71" t="s">
        <v>30</v>
      </c>
      <c r="G12" s="46" t="s">
        <v>31</v>
      </c>
      <c r="H12" s="443" t="s">
        <v>32</v>
      </c>
      <c r="I12" s="444"/>
      <c r="J12" s="43" t="s">
        <v>30</v>
      </c>
      <c r="K12" s="44" t="s">
        <v>31</v>
      </c>
      <c r="L12" s="380" t="s">
        <v>32</v>
      </c>
      <c r="M12" s="380"/>
      <c r="N12" s="381"/>
    </row>
    <row r="13" spans="1:14" x14ac:dyDescent="0.25">
      <c r="A13" s="32">
        <v>41590</v>
      </c>
      <c r="B13" s="48">
        <v>4830.21</v>
      </c>
      <c r="C13" s="345" t="s">
        <v>187</v>
      </c>
      <c r="D13" s="345"/>
      <c r="E13" s="382"/>
      <c r="F13" s="72">
        <v>41580</v>
      </c>
      <c r="G13" s="23">
        <v>10</v>
      </c>
      <c r="H13" s="345" t="s">
        <v>13</v>
      </c>
      <c r="I13" s="369"/>
      <c r="J13" s="33">
        <v>41583</v>
      </c>
      <c r="K13" s="23">
        <v>10</v>
      </c>
      <c r="L13" s="345" t="s">
        <v>155</v>
      </c>
      <c r="M13" s="345"/>
      <c r="N13" s="382"/>
    </row>
    <row r="14" spans="1:14" x14ac:dyDescent="0.25">
      <c r="A14" s="32">
        <v>41605</v>
      </c>
      <c r="B14" s="48">
        <v>950.25</v>
      </c>
      <c r="C14" s="345" t="s">
        <v>214</v>
      </c>
      <c r="D14" s="345"/>
      <c r="E14" s="382"/>
      <c r="F14" s="72">
        <v>41580</v>
      </c>
      <c r="G14" s="23">
        <v>20</v>
      </c>
      <c r="H14" s="345" t="s">
        <v>13</v>
      </c>
      <c r="I14" s="369"/>
      <c r="J14" s="33">
        <v>41583</v>
      </c>
      <c r="K14" s="23">
        <v>25</v>
      </c>
      <c r="L14" s="345" t="s">
        <v>155</v>
      </c>
      <c r="M14" s="345"/>
      <c r="N14" s="382"/>
    </row>
    <row r="15" spans="1:14" x14ac:dyDescent="0.25">
      <c r="A15" s="33">
        <v>41607</v>
      </c>
      <c r="B15" s="48">
        <v>5530.21</v>
      </c>
      <c r="C15" s="345" t="s">
        <v>188</v>
      </c>
      <c r="D15" s="345"/>
      <c r="E15" s="382"/>
      <c r="F15" s="72">
        <v>41580</v>
      </c>
      <c r="G15" s="23">
        <v>0.5</v>
      </c>
      <c r="H15" s="345" t="s">
        <v>13</v>
      </c>
      <c r="I15" s="369"/>
      <c r="J15" s="33"/>
      <c r="K15" s="23"/>
      <c r="L15" s="345"/>
      <c r="M15" s="345"/>
      <c r="N15" s="382"/>
    </row>
    <row r="16" spans="1:14" x14ac:dyDescent="0.25">
      <c r="A16" s="33"/>
      <c r="B16" s="23"/>
      <c r="C16" s="345"/>
      <c r="D16" s="345"/>
      <c r="E16" s="382"/>
      <c r="F16" s="72">
        <v>41580</v>
      </c>
      <c r="G16" s="23">
        <v>1</v>
      </c>
      <c r="H16" s="345" t="s">
        <v>13</v>
      </c>
      <c r="I16" s="369"/>
      <c r="J16" s="33"/>
      <c r="K16" s="23"/>
      <c r="L16" s="345"/>
      <c r="M16" s="345"/>
      <c r="N16" s="382"/>
    </row>
    <row r="17" spans="1:14" x14ac:dyDescent="0.25">
      <c r="A17" s="33"/>
      <c r="B17" s="23"/>
      <c r="C17" s="345"/>
      <c r="D17" s="345"/>
      <c r="E17" s="382"/>
      <c r="F17" s="72">
        <v>41585</v>
      </c>
      <c r="G17" s="23">
        <v>301</v>
      </c>
      <c r="H17" s="345" t="s">
        <v>16</v>
      </c>
      <c r="I17" s="369"/>
      <c r="J17" s="33"/>
      <c r="K17" s="23"/>
      <c r="L17" s="345"/>
      <c r="M17" s="345"/>
      <c r="N17" s="382"/>
    </row>
    <row r="18" spans="1:14" x14ac:dyDescent="0.25">
      <c r="A18" s="33"/>
      <c r="B18" s="23"/>
      <c r="C18" s="345"/>
      <c r="D18" s="345"/>
      <c r="E18" s="382"/>
      <c r="F18" s="72">
        <v>41585</v>
      </c>
      <c r="G18" s="23">
        <v>49.25</v>
      </c>
      <c r="H18" s="345" t="s">
        <v>15</v>
      </c>
      <c r="I18" s="369"/>
      <c r="J18" s="33"/>
      <c r="K18" s="23"/>
      <c r="L18" s="345"/>
      <c r="M18" s="345"/>
      <c r="N18" s="382"/>
    </row>
    <row r="19" spans="1:14" x14ac:dyDescent="0.25">
      <c r="A19" s="34"/>
      <c r="B19" s="2"/>
      <c r="C19" s="344"/>
      <c r="D19" s="344"/>
      <c r="E19" s="383"/>
      <c r="F19" s="72">
        <v>41590</v>
      </c>
      <c r="G19" s="23">
        <v>7192.46</v>
      </c>
      <c r="H19" s="345" t="s">
        <v>188</v>
      </c>
      <c r="I19" s="369"/>
      <c r="J19" s="33"/>
      <c r="K19" s="23"/>
      <c r="L19" s="345"/>
      <c r="M19" s="345"/>
      <c r="N19" s="382"/>
    </row>
    <row r="20" spans="1:14" x14ac:dyDescent="0.25">
      <c r="A20" s="34"/>
      <c r="B20" s="2"/>
      <c r="C20" s="344"/>
      <c r="D20" s="344"/>
      <c r="E20" s="383"/>
      <c r="F20" s="72">
        <v>41591</v>
      </c>
      <c r="G20" s="23">
        <v>166.8</v>
      </c>
      <c r="H20" s="345" t="s">
        <v>18</v>
      </c>
      <c r="I20" s="369"/>
      <c r="J20" s="33"/>
      <c r="K20" s="23"/>
      <c r="L20" s="345"/>
      <c r="M20" s="345"/>
      <c r="N20" s="382"/>
    </row>
    <row r="21" spans="1:14" x14ac:dyDescent="0.25">
      <c r="A21" s="34"/>
      <c r="B21" s="2"/>
      <c r="C21" s="344"/>
      <c r="D21" s="344"/>
      <c r="E21" s="383"/>
      <c r="F21" s="72">
        <v>41591</v>
      </c>
      <c r="G21" s="23">
        <v>55</v>
      </c>
      <c r="H21" s="345" t="s">
        <v>19</v>
      </c>
      <c r="I21" s="369"/>
      <c r="J21" s="33"/>
      <c r="K21" s="23"/>
      <c r="L21" s="345"/>
      <c r="M21" s="345"/>
      <c r="N21" s="382"/>
    </row>
    <row r="22" spans="1:14" x14ac:dyDescent="0.25">
      <c r="A22" s="34"/>
      <c r="B22" s="2"/>
      <c r="C22" s="344"/>
      <c r="D22" s="344"/>
      <c r="E22" s="383"/>
      <c r="F22" s="72">
        <v>41591</v>
      </c>
      <c r="G22" s="23">
        <v>205.9</v>
      </c>
      <c r="H22" s="345" t="s">
        <v>20</v>
      </c>
      <c r="I22" s="369"/>
      <c r="J22" s="33"/>
      <c r="K22" s="23"/>
      <c r="L22" s="345"/>
      <c r="M22" s="345"/>
      <c r="N22" s="382"/>
    </row>
    <row r="23" spans="1:14" x14ac:dyDescent="0.25">
      <c r="A23" s="34"/>
      <c r="B23" s="2"/>
      <c r="C23" s="344"/>
      <c r="D23" s="344"/>
      <c r="E23" s="383"/>
      <c r="F23" s="72">
        <v>41591</v>
      </c>
      <c r="G23" s="23">
        <v>12.8</v>
      </c>
      <c r="H23" s="345" t="s">
        <v>194</v>
      </c>
      <c r="I23" s="369"/>
      <c r="J23" s="33"/>
      <c r="K23" s="23"/>
      <c r="L23" s="345"/>
      <c r="M23" s="345"/>
      <c r="N23" s="382"/>
    </row>
    <row r="24" spans="1:14" x14ac:dyDescent="0.25">
      <c r="A24" s="34"/>
      <c r="B24" s="2"/>
      <c r="C24" s="344"/>
      <c r="D24" s="344"/>
      <c r="E24" s="383"/>
      <c r="F24" s="72">
        <v>41591</v>
      </c>
      <c r="G24" s="23">
        <v>289.8</v>
      </c>
      <c r="H24" s="345" t="s">
        <v>22</v>
      </c>
      <c r="I24" s="369"/>
      <c r="J24" s="33"/>
      <c r="K24" s="23"/>
      <c r="L24" s="345"/>
      <c r="M24" s="345"/>
      <c r="N24" s="382"/>
    </row>
    <row r="25" spans="1:14" x14ac:dyDescent="0.25">
      <c r="A25" s="34"/>
      <c r="B25" s="2"/>
      <c r="C25" s="344"/>
      <c r="D25" s="344"/>
      <c r="E25" s="383"/>
      <c r="F25" s="72">
        <v>41591</v>
      </c>
      <c r="G25" s="23">
        <v>2.1</v>
      </c>
      <c r="H25" s="345" t="s">
        <v>155</v>
      </c>
      <c r="I25" s="369"/>
      <c r="J25" s="33"/>
      <c r="K25" s="23"/>
      <c r="L25" s="345"/>
      <c r="M25" s="345"/>
      <c r="N25" s="382"/>
    </row>
    <row r="26" spans="1:14" x14ac:dyDescent="0.25">
      <c r="A26" s="34"/>
      <c r="B26" s="2"/>
      <c r="C26" s="344"/>
      <c r="D26" s="344"/>
      <c r="E26" s="383"/>
      <c r="F26" s="72">
        <v>41597</v>
      </c>
      <c r="G26" s="23">
        <v>9046.5499999999993</v>
      </c>
      <c r="H26" s="345" t="s">
        <v>187</v>
      </c>
      <c r="I26" s="369"/>
      <c r="J26" s="33"/>
      <c r="K26" s="23"/>
      <c r="L26" s="345"/>
      <c r="M26" s="345"/>
      <c r="N26" s="382"/>
    </row>
    <row r="27" spans="1:14" x14ac:dyDescent="0.25">
      <c r="A27" s="34"/>
      <c r="B27" s="2"/>
      <c r="C27" s="399"/>
      <c r="D27" s="400"/>
      <c r="E27" s="401"/>
      <c r="F27" s="72">
        <v>41605</v>
      </c>
      <c r="G27" s="23">
        <v>35</v>
      </c>
      <c r="H27" s="407" t="s">
        <v>106</v>
      </c>
      <c r="I27" s="429"/>
      <c r="J27" s="33"/>
      <c r="K27" s="23"/>
      <c r="L27" s="450"/>
      <c r="M27" s="450"/>
      <c r="N27" s="451"/>
    </row>
    <row r="28" spans="1:14" x14ac:dyDescent="0.25">
      <c r="A28" s="34"/>
      <c r="B28" s="2"/>
      <c r="C28" s="399"/>
      <c r="D28" s="400"/>
      <c r="E28" s="401"/>
      <c r="F28" s="72">
        <v>41605</v>
      </c>
      <c r="G28" s="23">
        <v>1606</v>
      </c>
      <c r="H28" s="452" t="s">
        <v>197</v>
      </c>
      <c r="I28" s="453"/>
      <c r="J28" s="33"/>
      <c r="K28" s="23"/>
      <c r="L28" s="450"/>
      <c r="M28" s="450"/>
      <c r="N28" s="451"/>
    </row>
    <row r="29" spans="1:14" ht="15.75" thickBot="1" x14ac:dyDescent="0.3">
      <c r="A29" s="69"/>
      <c r="B29" s="70"/>
      <c r="C29" s="445"/>
      <c r="D29" s="446"/>
      <c r="E29" s="447"/>
      <c r="F29" s="68">
        <v>41607</v>
      </c>
      <c r="G29" s="37">
        <v>9500</v>
      </c>
      <c r="H29" s="438" t="s">
        <v>188</v>
      </c>
      <c r="I29" s="440"/>
      <c r="J29" s="69"/>
      <c r="K29" s="70"/>
      <c r="L29" s="448"/>
      <c r="M29" s="448"/>
      <c r="N29" s="449"/>
    </row>
    <row r="30" spans="1:14" ht="15.75" thickBot="1" x14ac:dyDescent="0.3">
      <c r="A30" s="34"/>
      <c r="B30" s="2"/>
      <c r="C30" s="399"/>
      <c r="D30" s="400"/>
      <c r="E30" s="401"/>
      <c r="F30" s="427" t="s">
        <v>211</v>
      </c>
      <c r="G30" s="427"/>
      <c r="H30" s="427"/>
      <c r="I30" s="427"/>
      <c r="J30" s="34"/>
      <c r="K30" s="2"/>
      <c r="L30" s="399"/>
      <c r="M30" s="400"/>
      <c r="N30" s="401"/>
    </row>
    <row r="31" spans="1:14" ht="15.75" thickBot="1" x14ac:dyDescent="0.3">
      <c r="A31" s="35"/>
      <c r="B31" s="36"/>
      <c r="C31" s="402"/>
      <c r="D31" s="403"/>
      <c r="E31" s="404"/>
      <c r="F31" s="68">
        <v>41599</v>
      </c>
      <c r="G31" s="49">
        <v>450.76</v>
      </c>
      <c r="H31" s="438" t="s">
        <v>212</v>
      </c>
      <c r="I31" s="440"/>
      <c r="J31" s="35"/>
      <c r="K31" s="36"/>
      <c r="L31" s="402"/>
      <c r="M31" s="403"/>
      <c r="N31" s="404"/>
    </row>
    <row r="32" spans="1:14" x14ac:dyDescent="0.25">
      <c r="F32" s="24"/>
      <c r="G32" s="24"/>
    </row>
    <row r="33" spans="6:7" x14ac:dyDescent="0.25">
      <c r="F33" s="24"/>
      <c r="G33" s="24"/>
    </row>
  </sheetData>
  <mergeCells count="76">
    <mergeCell ref="C29:E29"/>
    <mergeCell ref="H29:I29"/>
    <mergeCell ref="L29:N29"/>
    <mergeCell ref="C27:E27"/>
    <mergeCell ref="H27:I27"/>
    <mergeCell ref="L27:N27"/>
    <mergeCell ref="C28:E28"/>
    <mergeCell ref="H28:I28"/>
    <mergeCell ref="L28:N28"/>
    <mergeCell ref="C25:E25"/>
    <mergeCell ref="H25:I25"/>
    <mergeCell ref="L25:N25"/>
    <mergeCell ref="C26:E26"/>
    <mergeCell ref="H26:I26"/>
    <mergeCell ref="L26:N26"/>
    <mergeCell ref="C23:E23"/>
    <mergeCell ref="H23:I23"/>
    <mergeCell ref="L23:N23"/>
    <mergeCell ref="C24:E24"/>
    <mergeCell ref="H24:I24"/>
    <mergeCell ref="L24:N24"/>
    <mergeCell ref="C21:E21"/>
    <mergeCell ref="H21:I21"/>
    <mergeCell ref="L21:N21"/>
    <mergeCell ref="C22:E22"/>
    <mergeCell ref="H22:I22"/>
    <mergeCell ref="L22:N22"/>
    <mergeCell ref="C19:E19"/>
    <mergeCell ref="H19:I19"/>
    <mergeCell ref="L19:N19"/>
    <mergeCell ref="C20:E20"/>
    <mergeCell ref="H20:I20"/>
    <mergeCell ref="L20:N20"/>
    <mergeCell ref="C17:E17"/>
    <mergeCell ref="H17:I17"/>
    <mergeCell ref="L17:N17"/>
    <mergeCell ref="C18:E18"/>
    <mergeCell ref="H18:I18"/>
    <mergeCell ref="L18:N18"/>
    <mergeCell ref="C15:E15"/>
    <mergeCell ref="H15:I15"/>
    <mergeCell ref="L15:N15"/>
    <mergeCell ref="C16:E16"/>
    <mergeCell ref="H16:I16"/>
    <mergeCell ref="L16:N16"/>
    <mergeCell ref="C13:E13"/>
    <mergeCell ref="H13:I13"/>
    <mergeCell ref="L13:N13"/>
    <mergeCell ref="C14:E14"/>
    <mergeCell ref="H14:I14"/>
    <mergeCell ref="L14:N14"/>
    <mergeCell ref="A11:E11"/>
    <mergeCell ref="F11:I11"/>
    <mergeCell ref="J11:N11"/>
    <mergeCell ref="C12:E12"/>
    <mergeCell ref="H12:I12"/>
    <mergeCell ref="L12:N12"/>
    <mergeCell ref="A10:N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F8:G8"/>
    <mergeCell ref="A9:I9"/>
    <mergeCell ref="F30:I30"/>
    <mergeCell ref="H31:I31"/>
    <mergeCell ref="C30:E30"/>
    <mergeCell ref="C31:E31"/>
    <mergeCell ref="L30:N30"/>
    <mergeCell ref="L31:N31"/>
  </mergeCells>
  <pageMargins left="0.7" right="0.7" top="0.75" bottom="0.75" header="0.3" footer="0.3"/>
  <pageSetup paperSize="9" scale="7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2"/>
  <dimension ref="A1:O28"/>
  <sheetViews>
    <sheetView topLeftCell="A7" zoomScaleNormal="100" workbookViewId="0">
      <selection activeCell="L13" sqref="L13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6.28515625" customWidth="1"/>
    <col min="10" max="10" width="0.140625" hidden="1" customWidth="1"/>
    <col min="11" max="11" width="12.28515625" customWidth="1"/>
    <col min="12" max="12" width="12" customWidth="1"/>
  </cols>
  <sheetData>
    <row r="1" spans="1:15" ht="15.75" thickBot="1" x14ac:dyDescent="0.3"/>
    <row r="2" spans="1:15" ht="21.75" customHeight="1" x14ac:dyDescent="0.35">
      <c r="C2" s="413" t="s">
        <v>198</v>
      </c>
      <c r="D2" s="414"/>
      <c r="E2" s="414"/>
      <c r="F2" s="414"/>
      <c r="G2" s="414"/>
      <c r="H2" s="414"/>
      <c r="I2" s="415"/>
    </row>
    <row r="3" spans="1:15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15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15" ht="30.75" customHeight="1" x14ac:dyDescent="0.25">
      <c r="C5" s="425" t="s">
        <v>199</v>
      </c>
      <c r="D5" s="359"/>
      <c r="E5" s="10">
        <v>1076.79</v>
      </c>
      <c r="F5" s="360">
        <v>2913.72</v>
      </c>
      <c r="G5" s="360"/>
      <c r="H5" s="26">
        <v>2521.39</v>
      </c>
      <c r="I5" s="27">
        <v>18.14</v>
      </c>
    </row>
    <row r="6" spans="1:15" x14ac:dyDescent="0.25">
      <c r="C6" s="419" t="s">
        <v>3</v>
      </c>
      <c r="D6" s="362"/>
      <c r="E6" s="10">
        <v>9976</v>
      </c>
      <c r="F6" s="10">
        <v>4096</v>
      </c>
      <c r="G6" s="10">
        <v>13550</v>
      </c>
      <c r="H6" s="26">
        <v>119</v>
      </c>
      <c r="I6" s="28"/>
    </row>
    <row r="7" spans="1:15" x14ac:dyDescent="0.25">
      <c r="C7" s="419" t="s">
        <v>6</v>
      </c>
      <c r="D7" s="362"/>
      <c r="E7" s="10">
        <v>7204.39</v>
      </c>
      <c r="F7" s="10">
        <v>10002.44</v>
      </c>
      <c r="G7" s="10"/>
      <c r="H7" s="26"/>
      <c r="I7" s="28">
        <v>10</v>
      </c>
    </row>
    <row r="8" spans="1:15" ht="36.75" customHeight="1" thickBot="1" x14ac:dyDescent="0.3">
      <c r="C8" s="420" t="s">
        <v>210</v>
      </c>
      <c r="D8" s="421"/>
      <c r="E8" s="47">
        <f>E5+E6-E7</f>
        <v>3848.4000000000005</v>
      </c>
      <c r="F8" s="422">
        <f>F5+F6+G6-F7-G7</f>
        <v>10557.28</v>
      </c>
      <c r="G8" s="422"/>
      <c r="H8" s="29">
        <f>H5+H6-H7</f>
        <v>2640.39</v>
      </c>
      <c r="I8" s="30">
        <f>I5+I6-I7</f>
        <v>8.14</v>
      </c>
    </row>
    <row r="9" spans="1:15" ht="15.75" thickBot="1" x14ac:dyDescent="0.3">
      <c r="A9" s="366"/>
      <c r="B9" s="366"/>
      <c r="C9" s="366"/>
      <c r="D9" s="366"/>
      <c r="E9" s="366"/>
      <c r="F9" s="366"/>
      <c r="G9" s="366"/>
      <c r="H9" s="366"/>
      <c r="I9" s="366"/>
      <c r="J9" s="366"/>
    </row>
    <row r="10" spans="1:15" ht="15" customHeight="1" thickBot="1" x14ac:dyDescent="0.3">
      <c r="A10" s="416" t="s">
        <v>7</v>
      </c>
      <c r="B10" s="417"/>
      <c r="C10" s="417"/>
      <c r="D10" s="417"/>
      <c r="E10" s="417"/>
      <c r="F10" s="417"/>
      <c r="G10" s="417"/>
      <c r="H10" s="417"/>
      <c r="I10" s="417"/>
      <c r="J10" s="417"/>
      <c r="K10" s="417"/>
      <c r="L10" s="417"/>
      <c r="M10" s="417"/>
      <c r="N10" s="417"/>
      <c r="O10" s="418"/>
    </row>
    <row r="11" spans="1:15" ht="15.75" thickBot="1" x14ac:dyDescent="0.3">
      <c r="A11" s="409" t="s">
        <v>0</v>
      </c>
      <c r="B11" s="410"/>
      <c r="C11" s="410"/>
      <c r="D11" s="410"/>
      <c r="E11" s="411"/>
      <c r="F11" s="416" t="s">
        <v>1</v>
      </c>
      <c r="G11" s="417"/>
      <c r="H11" s="417"/>
      <c r="I11" s="417"/>
      <c r="J11" s="442"/>
      <c r="K11" s="455" t="s">
        <v>177</v>
      </c>
      <c r="L11" s="456"/>
      <c r="M11" s="456"/>
      <c r="N11" s="456"/>
      <c r="O11" s="457"/>
    </row>
    <row r="12" spans="1:15" x14ac:dyDescent="0.25">
      <c r="A12" s="43" t="s">
        <v>30</v>
      </c>
      <c r="B12" s="44" t="s">
        <v>31</v>
      </c>
      <c r="C12" s="380" t="s">
        <v>32</v>
      </c>
      <c r="D12" s="380"/>
      <c r="E12" s="458"/>
      <c r="F12" s="45" t="s">
        <v>30</v>
      </c>
      <c r="G12" s="46" t="s">
        <v>31</v>
      </c>
      <c r="H12" s="443" t="s">
        <v>32</v>
      </c>
      <c r="I12" s="443"/>
      <c r="J12" s="444"/>
      <c r="K12" s="31" t="s">
        <v>30</v>
      </c>
      <c r="L12" s="7" t="s">
        <v>31</v>
      </c>
      <c r="M12" s="349" t="s">
        <v>32</v>
      </c>
      <c r="N12" s="349"/>
      <c r="O12" s="459"/>
    </row>
    <row r="13" spans="1:15" x14ac:dyDescent="0.25">
      <c r="A13" s="32">
        <v>41624</v>
      </c>
      <c r="B13" s="23">
        <v>5030.21</v>
      </c>
      <c r="C13" s="345" t="s">
        <v>187</v>
      </c>
      <c r="D13" s="345"/>
      <c r="E13" s="369"/>
      <c r="F13" s="33">
        <v>41610</v>
      </c>
      <c r="G13" s="23">
        <v>10</v>
      </c>
      <c r="H13" s="345" t="s">
        <v>13</v>
      </c>
      <c r="I13" s="345"/>
      <c r="J13" s="369"/>
      <c r="K13" s="33">
        <v>41613</v>
      </c>
      <c r="L13" s="23">
        <v>10</v>
      </c>
      <c r="M13" s="345" t="s">
        <v>155</v>
      </c>
      <c r="N13" s="345"/>
      <c r="O13" s="382"/>
    </row>
    <row r="14" spans="1:15" x14ac:dyDescent="0.25">
      <c r="A14" s="32">
        <v>41627</v>
      </c>
      <c r="B14" s="23">
        <v>566.17999999999995</v>
      </c>
      <c r="C14" s="345" t="s">
        <v>200</v>
      </c>
      <c r="D14" s="345"/>
      <c r="E14" s="369"/>
      <c r="F14" s="33">
        <v>41610</v>
      </c>
      <c r="G14" s="23">
        <v>20</v>
      </c>
      <c r="H14" s="345" t="s">
        <v>13</v>
      </c>
      <c r="I14" s="345"/>
      <c r="J14" s="369"/>
      <c r="K14" s="33"/>
      <c r="L14" s="23"/>
      <c r="M14" s="345"/>
      <c r="N14" s="345"/>
      <c r="O14" s="382"/>
    </row>
    <row r="15" spans="1:15" x14ac:dyDescent="0.25">
      <c r="A15" s="33">
        <v>41634</v>
      </c>
      <c r="B15" s="23">
        <v>1608</v>
      </c>
      <c r="C15" s="345" t="s">
        <v>201</v>
      </c>
      <c r="D15" s="345"/>
      <c r="E15" s="369"/>
      <c r="F15" s="33">
        <v>41610</v>
      </c>
      <c r="G15" s="23">
        <v>0.5</v>
      </c>
      <c r="H15" s="345" t="s">
        <v>13</v>
      </c>
      <c r="I15" s="345"/>
      <c r="J15" s="369"/>
      <c r="K15" s="33"/>
      <c r="L15" s="23"/>
      <c r="M15" s="345"/>
      <c r="N15" s="345"/>
      <c r="O15" s="382"/>
    </row>
    <row r="16" spans="1:15" x14ac:dyDescent="0.25">
      <c r="A16" s="33"/>
      <c r="B16" s="23"/>
      <c r="C16" s="345"/>
      <c r="D16" s="345"/>
      <c r="E16" s="369"/>
      <c r="F16" s="33">
        <v>41610</v>
      </c>
      <c r="G16" s="23">
        <v>1</v>
      </c>
      <c r="H16" s="345" t="s">
        <v>13</v>
      </c>
      <c r="I16" s="345"/>
      <c r="J16" s="369"/>
      <c r="K16" s="33"/>
      <c r="L16" s="23"/>
      <c r="M16" s="345"/>
      <c r="N16" s="345"/>
      <c r="O16" s="382"/>
    </row>
    <row r="17" spans="1:15" x14ac:dyDescent="0.25">
      <c r="A17" s="33"/>
      <c r="B17" s="23"/>
      <c r="C17" s="435"/>
      <c r="D17" s="437"/>
      <c r="E17" s="436"/>
      <c r="F17" s="33">
        <v>41613</v>
      </c>
      <c r="G17" s="23">
        <v>1033.8800000000001</v>
      </c>
      <c r="H17" s="429" t="s">
        <v>200</v>
      </c>
      <c r="I17" s="454"/>
      <c r="J17" s="17"/>
      <c r="K17" s="33"/>
      <c r="L17" s="23"/>
      <c r="M17" s="435"/>
      <c r="N17" s="437"/>
      <c r="O17" s="436"/>
    </row>
    <row r="18" spans="1:15" x14ac:dyDescent="0.25">
      <c r="A18" s="33"/>
      <c r="B18" s="23"/>
      <c r="C18" s="345"/>
      <c r="D18" s="345"/>
      <c r="E18" s="369"/>
      <c r="F18" s="33">
        <v>41617</v>
      </c>
      <c r="G18" s="23">
        <v>436.5</v>
      </c>
      <c r="H18" s="345" t="s">
        <v>16</v>
      </c>
      <c r="I18" s="345"/>
      <c r="J18" s="369"/>
      <c r="K18" s="33"/>
      <c r="L18" s="23"/>
      <c r="M18" s="345"/>
      <c r="N18" s="345"/>
      <c r="O18" s="382"/>
    </row>
    <row r="19" spans="1:15" x14ac:dyDescent="0.25">
      <c r="A19" s="33"/>
      <c r="B19" s="23"/>
      <c r="C19" s="345"/>
      <c r="D19" s="345"/>
      <c r="E19" s="369"/>
      <c r="F19" s="33">
        <v>41617</v>
      </c>
      <c r="G19" s="23">
        <v>268.25</v>
      </c>
      <c r="H19" s="345" t="s">
        <v>15</v>
      </c>
      <c r="I19" s="345"/>
      <c r="J19" s="369"/>
      <c r="K19" s="33"/>
      <c r="L19" s="23"/>
      <c r="M19" s="435"/>
      <c r="N19" s="437"/>
      <c r="O19" s="436"/>
    </row>
    <row r="20" spans="1:15" x14ac:dyDescent="0.25">
      <c r="A20" s="33"/>
      <c r="B20" s="23"/>
      <c r="C20" s="435"/>
      <c r="D20" s="437"/>
      <c r="E20" s="436"/>
      <c r="F20" s="33">
        <v>41624</v>
      </c>
      <c r="G20" s="23">
        <v>3768.44</v>
      </c>
      <c r="H20" s="429" t="s">
        <v>188</v>
      </c>
      <c r="I20" s="454"/>
      <c r="J20" s="17"/>
      <c r="K20" s="33"/>
      <c r="L20" s="23"/>
      <c r="M20" s="435"/>
      <c r="N20" s="437"/>
      <c r="O20" s="436"/>
    </row>
    <row r="21" spans="1:15" x14ac:dyDescent="0.25">
      <c r="A21" s="34"/>
      <c r="B21" s="2"/>
      <c r="C21" s="344"/>
      <c r="D21" s="344"/>
      <c r="E21" s="460"/>
      <c r="F21" s="33">
        <v>41624</v>
      </c>
      <c r="G21" s="23">
        <v>4008.97</v>
      </c>
      <c r="H21" s="345" t="s">
        <v>187</v>
      </c>
      <c r="I21" s="345"/>
      <c r="J21" s="369"/>
      <c r="K21" s="33"/>
      <c r="L21" s="23"/>
      <c r="M21" s="345"/>
      <c r="N21" s="345"/>
      <c r="O21" s="382"/>
    </row>
    <row r="22" spans="1:15" x14ac:dyDescent="0.25">
      <c r="A22" s="34"/>
      <c r="B22" s="2"/>
      <c r="C22" s="344"/>
      <c r="D22" s="344"/>
      <c r="E22" s="460"/>
      <c r="F22" s="33">
        <v>41624</v>
      </c>
      <c r="G22" s="23">
        <v>103.2</v>
      </c>
      <c r="H22" s="345" t="s">
        <v>18</v>
      </c>
      <c r="I22" s="345"/>
      <c r="J22" s="369"/>
      <c r="K22" s="33"/>
      <c r="L22" s="23"/>
      <c r="M22" s="345"/>
      <c r="N22" s="345"/>
      <c r="O22" s="382"/>
    </row>
    <row r="23" spans="1:15" x14ac:dyDescent="0.25">
      <c r="A23" s="34"/>
      <c r="B23" s="2"/>
      <c r="C23" s="344"/>
      <c r="D23" s="344"/>
      <c r="E23" s="460"/>
      <c r="F23" s="33">
        <v>41624</v>
      </c>
      <c r="G23" s="23">
        <v>254.8</v>
      </c>
      <c r="H23" s="345" t="s">
        <v>20</v>
      </c>
      <c r="I23" s="345"/>
      <c r="J23" s="369"/>
      <c r="K23" s="33"/>
      <c r="L23" s="23"/>
      <c r="M23" s="345"/>
      <c r="N23" s="345"/>
      <c r="O23" s="382"/>
    </row>
    <row r="24" spans="1:15" x14ac:dyDescent="0.25">
      <c r="A24" s="34"/>
      <c r="B24" s="2"/>
      <c r="C24" s="344"/>
      <c r="D24" s="344"/>
      <c r="E24" s="460"/>
      <c r="F24" s="33">
        <v>41624</v>
      </c>
      <c r="G24" s="23">
        <v>58.5</v>
      </c>
      <c r="H24" s="345" t="s">
        <v>19</v>
      </c>
      <c r="I24" s="345"/>
      <c r="J24" s="369"/>
      <c r="K24" s="33"/>
      <c r="L24" s="23"/>
      <c r="M24" s="345"/>
      <c r="N24" s="345"/>
      <c r="O24" s="382"/>
    </row>
    <row r="25" spans="1:15" x14ac:dyDescent="0.25">
      <c r="A25" s="34"/>
      <c r="B25" s="2"/>
      <c r="C25" s="344"/>
      <c r="D25" s="344"/>
      <c r="E25" s="460"/>
      <c r="F25" s="33">
        <v>41624</v>
      </c>
      <c r="G25" s="23">
        <v>13.4</v>
      </c>
      <c r="H25" s="345" t="s">
        <v>194</v>
      </c>
      <c r="I25" s="345"/>
      <c r="J25" s="369"/>
      <c r="K25" s="33"/>
      <c r="L25" s="23"/>
      <c r="M25" s="345"/>
      <c r="N25" s="345"/>
      <c r="O25" s="382"/>
    </row>
    <row r="26" spans="1:15" x14ac:dyDescent="0.25">
      <c r="A26" s="34"/>
      <c r="B26" s="2"/>
      <c r="C26" s="344"/>
      <c r="D26" s="344"/>
      <c r="E26" s="460"/>
      <c r="F26" s="33">
        <v>41633</v>
      </c>
      <c r="G26" s="23">
        <v>25</v>
      </c>
      <c r="H26" s="345" t="s">
        <v>106</v>
      </c>
      <c r="I26" s="345"/>
      <c r="J26" s="369"/>
      <c r="K26" s="33"/>
      <c r="L26" s="23"/>
      <c r="M26" s="345"/>
      <c r="N26" s="345"/>
      <c r="O26" s="382"/>
    </row>
    <row r="27" spans="1:15" x14ac:dyDescent="0.25">
      <c r="F27" s="24"/>
      <c r="G27" s="24"/>
    </row>
    <row r="28" spans="1:15" x14ac:dyDescent="0.25">
      <c r="F28" s="24"/>
      <c r="G28" s="24"/>
    </row>
  </sheetData>
  <mergeCells count="61">
    <mergeCell ref="C25:E25"/>
    <mergeCell ref="H25:J25"/>
    <mergeCell ref="M25:O25"/>
    <mergeCell ref="C26:E26"/>
    <mergeCell ref="H26:J26"/>
    <mergeCell ref="M26:O26"/>
    <mergeCell ref="C23:E23"/>
    <mergeCell ref="H23:J23"/>
    <mergeCell ref="M23:O23"/>
    <mergeCell ref="C24:E24"/>
    <mergeCell ref="H24:J24"/>
    <mergeCell ref="M24:O24"/>
    <mergeCell ref="C21:E21"/>
    <mergeCell ref="H21:J21"/>
    <mergeCell ref="M21:O21"/>
    <mergeCell ref="C22:E22"/>
    <mergeCell ref="H22:J22"/>
    <mergeCell ref="M22:O22"/>
    <mergeCell ref="C15:E15"/>
    <mergeCell ref="H15:J15"/>
    <mergeCell ref="M15:O15"/>
    <mergeCell ref="C16:E16"/>
    <mergeCell ref="H16:J16"/>
    <mergeCell ref="M16:O16"/>
    <mergeCell ref="C13:E13"/>
    <mergeCell ref="H13:J13"/>
    <mergeCell ref="M13:O13"/>
    <mergeCell ref="C14:E14"/>
    <mergeCell ref="H14:J14"/>
    <mergeCell ref="M14:O14"/>
    <mergeCell ref="A11:E11"/>
    <mergeCell ref="F11:J11"/>
    <mergeCell ref="K11:O11"/>
    <mergeCell ref="C12:E12"/>
    <mergeCell ref="H12:J12"/>
    <mergeCell ref="M12:O12"/>
    <mergeCell ref="A10:O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F8:G8"/>
    <mergeCell ref="A9:J9"/>
    <mergeCell ref="H20:I20"/>
    <mergeCell ref="C17:E17"/>
    <mergeCell ref="C20:E20"/>
    <mergeCell ref="M17:O17"/>
    <mergeCell ref="M20:O20"/>
    <mergeCell ref="C18:E18"/>
    <mergeCell ref="H18:J18"/>
    <mergeCell ref="M18:O18"/>
    <mergeCell ref="C19:E19"/>
    <mergeCell ref="H19:J19"/>
    <mergeCell ref="M19:O19"/>
    <mergeCell ref="H17:I17"/>
  </mergeCells>
  <pageMargins left="0.7" right="0.7" top="0.75" bottom="0.75" header="0.3" footer="0.3"/>
  <pageSetup paperSize="9" scale="77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3"/>
  <dimension ref="A1:N32"/>
  <sheetViews>
    <sheetView zoomScaleNormal="100" workbookViewId="0">
      <selection activeCell="F31" sqref="F31:I32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6.7109375" customWidth="1"/>
    <col min="10" max="10" width="12.28515625" customWidth="1"/>
    <col min="11" max="11" width="12" customWidth="1"/>
  </cols>
  <sheetData>
    <row r="1" spans="1:14" ht="15.75" thickBot="1" x14ac:dyDescent="0.3"/>
    <row r="2" spans="1:14" ht="21.75" customHeight="1" x14ac:dyDescent="0.35">
      <c r="C2" s="413" t="s">
        <v>202</v>
      </c>
      <c r="D2" s="414"/>
      <c r="E2" s="414"/>
      <c r="F2" s="414"/>
      <c r="G2" s="414"/>
      <c r="H2" s="414"/>
      <c r="I2" s="415"/>
    </row>
    <row r="3" spans="1:14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14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14" ht="30.75" customHeight="1" x14ac:dyDescent="0.25">
      <c r="C5" s="425" t="s">
        <v>203</v>
      </c>
      <c r="D5" s="359"/>
      <c r="E5" s="10">
        <v>3848.4</v>
      </c>
      <c r="F5" s="360">
        <v>10557.28</v>
      </c>
      <c r="G5" s="360"/>
      <c r="H5" s="26">
        <v>2640.39</v>
      </c>
      <c r="I5" s="27">
        <v>8.14</v>
      </c>
    </row>
    <row r="6" spans="1:14" x14ac:dyDescent="0.25">
      <c r="C6" s="419" t="s">
        <v>3</v>
      </c>
      <c r="D6" s="362"/>
      <c r="E6" s="10">
        <v>11193</v>
      </c>
      <c r="F6" s="10">
        <v>3679</v>
      </c>
      <c r="G6" s="10">
        <v>14301</v>
      </c>
      <c r="H6" s="26">
        <v>100</v>
      </c>
      <c r="I6" s="28"/>
    </row>
    <row r="7" spans="1:14" x14ac:dyDescent="0.25">
      <c r="C7" s="419" t="s">
        <v>6</v>
      </c>
      <c r="D7" s="362"/>
      <c r="E7" s="10">
        <v>7960.42</v>
      </c>
      <c r="F7" s="10">
        <v>23352.61</v>
      </c>
      <c r="G7" s="10"/>
      <c r="H7" s="26">
        <v>2700</v>
      </c>
      <c r="I7" s="28"/>
    </row>
    <row r="8" spans="1:14" ht="36.75" customHeight="1" thickBot="1" x14ac:dyDescent="0.3">
      <c r="C8" s="420" t="s">
        <v>204</v>
      </c>
      <c r="D8" s="421"/>
      <c r="E8" s="47">
        <f>E5+E6-E7</f>
        <v>7080.98</v>
      </c>
      <c r="F8" s="422">
        <f>F5+F6+G6-F7-G7</f>
        <v>5184.6699999999983</v>
      </c>
      <c r="G8" s="422"/>
      <c r="H8" s="29">
        <f>H5+H6-H7</f>
        <v>40.389999999999873</v>
      </c>
      <c r="I8" s="30">
        <f>I5+I6-I7</f>
        <v>8.14</v>
      </c>
    </row>
    <row r="9" spans="1:14" ht="15.75" thickBot="1" x14ac:dyDescent="0.3">
      <c r="A9" s="366"/>
      <c r="B9" s="366"/>
      <c r="C9" s="366"/>
      <c r="D9" s="366"/>
      <c r="E9" s="366"/>
      <c r="F9" s="366"/>
      <c r="G9" s="366"/>
      <c r="H9" s="366"/>
      <c r="I9" s="366"/>
    </row>
    <row r="10" spans="1:14" ht="15" customHeight="1" thickBot="1" x14ac:dyDescent="0.3">
      <c r="A10" s="416" t="s">
        <v>7</v>
      </c>
      <c r="B10" s="417"/>
      <c r="C10" s="417"/>
      <c r="D10" s="417"/>
      <c r="E10" s="417"/>
      <c r="F10" s="417"/>
      <c r="G10" s="417"/>
      <c r="H10" s="417"/>
      <c r="I10" s="417"/>
      <c r="J10" s="417"/>
      <c r="K10" s="417"/>
      <c r="L10" s="417"/>
      <c r="M10" s="417"/>
      <c r="N10" s="418"/>
    </row>
    <row r="11" spans="1:14" ht="15.75" thickBot="1" x14ac:dyDescent="0.3">
      <c r="A11" s="409" t="s">
        <v>0</v>
      </c>
      <c r="B11" s="410"/>
      <c r="C11" s="410"/>
      <c r="D11" s="410"/>
      <c r="E11" s="411"/>
      <c r="F11" s="465" t="s">
        <v>1</v>
      </c>
      <c r="G11" s="466"/>
      <c r="H11" s="466"/>
      <c r="I11" s="467"/>
      <c r="J11" s="455" t="s">
        <v>177</v>
      </c>
      <c r="K11" s="456"/>
      <c r="L11" s="456"/>
      <c r="M11" s="456"/>
      <c r="N11" s="457"/>
    </row>
    <row r="12" spans="1:14" x14ac:dyDescent="0.25">
      <c r="A12" s="43" t="s">
        <v>30</v>
      </c>
      <c r="B12" s="44" t="s">
        <v>31</v>
      </c>
      <c r="C12" s="380" t="s">
        <v>32</v>
      </c>
      <c r="D12" s="380"/>
      <c r="E12" s="381"/>
      <c r="F12" s="73" t="s">
        <v>30</v>
      </c>
      <c r="G12" s="7" t="s">
        <v>31</v>
      </c>
      <c r="H12" s="349" t="s">
        <v>32</v>
      </c>
      <c r="I12" s="468"/>
      <c r="J12" s="31" t="s">
        <v>30</v>
      </c>
      <c r="K12" s="7" t="s">
        <v>31</v>
      </c>
      <c r="L12" s="349" t="s">
        <v>32</v>
      </c>
      <c r="M12" s="349"/>
      <c r="N12" s="459"/>
    </row>
    <row r="13" spans="1:14" x14ac:dyDescent="0.25">
      <c r="A13" s="88">
        <v>41647</v>
      </c>
      <c r="B13" s="87">
        <v>4730.21</v>
      </c>
      <c r="C13" s="452" t="s">
        <v>188</v>
      </c>
      <c r="D13" s="452"/>
      <c r="E13" s="469"/>
      <c r="F13" s="78">
        <v>41641</v>
      </c>
      <c r="G13" s="48">
        <v>10</v>
      </c>
      <c r="H13" s="395" t="s">
        <v>13</v>
      </c>
      <c r="I13" s="470"/>
      <c r="J13" s="33"/>
      <c r="K13" s="23"/>
      <c r="L13" s="345"/>
      <c r="M13" s="345"/>
      <c r="N13" s="382"/>
    </row>
    <row r="14" spans="1:14" x14ac:dyDescent="0.25">
      <c r="A14" s="88">
        <v>41656</v>
      </c>
      <c r="B14" s="87">
        <v>3230.21</v>
      </c>
      <c r="C14" s="452" t="s">
        <v>187</v>
      </c>
      <c r="D14" s="452"/>
      <c r="E14" s="469"/>
      <c r="F14" s="78">
        <v>41641</v>
      </c>
      <c r="G14" s="48">
        <v>20</v>
      </c>
      <c r="H14" s="395" t="s">
        <v>13</v>
      </c>
      <c r="I14" s="470"/>
      <c r="J14" s="33"/>
      <c r="K14" s="23"/>
      <c r="L14" s="345"/>
      <c r="M14" s="345"/>
      <c r="N14" s="382"/>
    </row>
    <row r="15" spans="1:14" x14ac:dyDescent="0.25">
      <c r="A15" s="33"/>
      <c r="B15" s="23"/>
      <c r="C15" s="345"/>
      <c r="D15" s="345"/>
      <c r="E15" s="382"/>
      <c r="F15" s="78">
        <v>41641</v>
      </c>
      <c r="G15" s="48">
        <v>0.5</v>
      </c>
      <c r="H15" s="395" t="s">
        <v>13</v>
      </c>
      <c r="I15" s="470"/>
      <c r="J15" s="33"/>
      <c r="K15" s="23"/>
      <c r="L15" s="345"/>
      <c r="M15" s="345"/>
      <c r="N15" s="382"/>
    </row>
    <row r="16" spans="1:14" x14ac:dyDescent="0.25">
      <c r="A16" s="33"/>
      <c r="B16" s="23"/>
      <c r="C16" s="345"/>
      <c r="D16" s="345"/>
      <c r="E16" s="382"/>
      <c r="F16" s="78">
        <v>41641</v>
      </c>
      <c r="G16" s="48">
        <v>1</v>
      </c>
      <c r="H16" s="395" t="s">
        <v>13</v>
      </c>
      <c r="I16" s="470"/>
      <c r="J16" s="33"/>
      <c r="K16" s="23"/>
      <c r="L16" s="345"/>
      <c r="M16" s="345"/>
      <c r="N16" s="382"/>
    </row>
    <row r="17" spans="1:14" x14ac:dyDescent="0.25">
      <c r="A17" s="33"/>
      <c r="B17" s="23"/>
      <c r="C17" s="435"/>
      <c r="D17" s="437"/>
      <c r="E17" s="436"/>
      <c r="F17" s="78">
        <v>41646</v>
      </c>
      <c r="G17" s="48">
        <v>295.25</v>
      </c>
      <c r="H17" s="471" t="s">
        <v>16</v>
      </c>
      <c r="I17" s="472"/>
      <c r="J17" s="33"/>
      <c r="K17" s="23"/>
      <c r="L17" s="435"/>
      <c r="M17" s="437"/>
      <c r="N17" s="436"/>
    </row>
    <row r="18" spans="1:14" x14ac:dyDescent="0.25">
      <c r="A18" s="33"/>
      <c r="B18" s="23"/>
      <c r="C18" s="345"/>
      <c r="D18" s="345"/>
      <c r="E18" s="382"/>
      <c r="F18" s="78">
        <v>41646</v>
      </c>
      <c r="G18" s="48">
        <v>208.25</v>
      </c>
      <c r="H18" s="471" t="s">
        <v>15</v>
      </c>
      <c r="I18" s="472"/>
      <c r="J18" s="33"/>
      <c r="K18" s="23"/>
      <c r="L18" s="345"/>
      <c r="M18" s="345"/>
      <c r="N18" s="382"/>
    </row>
    <row r="19" spans="1:14" x14ac:dyDescent="0.25">
      <c r="A19" s="33"/>
      <c r="B19" s="23"/>
      <c r="C19" s="345"/>
      <c r="D19" s="345"/>
      <c r="E19" s="382"/>
      <c r="F19" s="78">
        <v>41646</v>
      </c>
      <c r="G19" s="48">
        <v>13000</v>
      </c>
      <c r="H19" s="74" t="s">
        <v>188</v>
      </c>
      <c r="I19" s="50"/>
      <c r="J19" s="33"/>
      <c r="K19" s="23"/>
      <c r="L19" s="435"/>
      <c r="M19" s="437"/>
      <c r="N19" s="436"/>
    </row>
    <row r="20" spans="1:14" x14ac:dyDescent="0.25">
      <c r="A20" s="33"/>
      <c r="B20" s="23"/>
      <c r="C20" s="435"/>
      <c r="D20" s="437"/>
      <c r="E20" s="436"/>
      <c r="F20" s="78">
        <v>41653</v>
      </c>
      <c r="G20" s="48">
        <v>521.19000000000005</v>
      </c>
      <c r="H20" s="471" t="s">
        <v>208</v>
      </c>
      <c r="I20" s="472"/>
      <c r="J20" s="33"/>
      <c r="K20" s="23"/>
      <c r="L20" s="435"/>
      <c r="M20" s="437"/>
      <c r="N20" s="436"/>
    </row>
    <row r="21" spans="1:14" x14ac:dyDescent="0.25">
      <c r="A21" s="34"/>
      <c r="B21" s="2"/>
      <c r="C21" s="344"/>
      <c r="D21" s="344"/>
      <c r="E21" s="383"/>
      <c r="F21" s="78">
        <v>41654</v>
      </c>
      <c r="G21" s="48">
        <v>101.9</v>
      </c>
      <c r="H21" s="471" t="s">
        <v>18</v>
      </c>
      <c r="I21" s="472"/>
      <c r="J21" s="33"/>
      <c r="K21" s="23"/>
      <c r="L21" s="345"/>
      <c r="M21" s="345"/>
      <c r="N21" s="382"/>
    </row>
    <row r="22" spans="1:14" x14ac:dyDescent="0.25">
      <c r="A22" s="34"/>
      <c r="B22" s="2"/>
      <c r="C22" s="344"/>
      <c r="D22" s="344"/>
      <c r="E22" s="383"/>
      <c r="F22" s="78">
        <v>41654</v>
      </c>
      <c r="G22" s="48">
        <v>358.7</v>
      </c>
      <c r="H22" s="471" t="s">
        <v>20</v>
      </c>
      <c r="I22" s="472"/>
      <c r="J22" s="33"/>
      <c r="K22" s="23"/>
      <c r="L22" s="345"/>
      <c r="M22" s="345"/>
      <c r="N22" s="382"/>
    </row>
    <row r="23" spans="1:14" x14ac:dyDescent="0.25">
      <c r="A23" s="34"/>
      <c r="B23" s="2"/>
      <c r="C23" s="344"/>
      <c r="D23" s="344"/>
      <c r="E23" s="383"/>
      <c r="F23" s="78">
        <v>41654</v>
      </c>
      <c r="G23" s="48">
        <v>68.099999999999994</v>
      </c>
      <c r="H23" s="471" t="s">
        <v>19</v>
      </c>
      <c r="I23" s="472"/>
      <c r="J23" s="33"/>
      <c r="K23" s="23"/>
      <c r="L23" s="345"/>
      <c r="M23" s="345"/>
      <c r="N23" s="382"/>
    </row>
    <row r="24" spans="1:14" x14ac:dyDescent="0.25">
      <c r="A24" s="34"/>
      <c r="B24" s="2"/>
      <c r="C24" s="344"/>
      <c r="D24" s="344"/>
      <c r="E24" s="383"/>
      <c r="F24" s="78">
        <v>41654</v>
      </c>
      <c r="G24" s="48">
        <v>15.4</v>
      </c>
      <c r="H24" s="471" t="s">
        <v>194</v>
      </c>
      <c r="I24" s="472"/>
      <c r="J24" s="33"/>
      <c r="K24" s="23"/>
      <c r="L24" s="345"/>
      <c r="M24" s="345"/>
      <c r="N24" s="382"/>
    </row>
    <row r="25" spans="1:14" x14ac:dyDescent="0.25">
      <c r="A25" s="34"/>
      <c r="B25" s="2"/>
      <c r="C25" s="344"/>
      <c r="D25" s="344"/>
      <c r="E25" s="383"/>
      <c r="F25" s="78">
        <v>41654</v>
      </c>
      <c r="G25" s="48">
        <v>104.5</v>
      </c>
      <c r="H25" s="474" t="s">
        <v>21</v>
      </c>
      <c r="I25" s="475"/>
      <c r="J25" s="33"/>
      <c r="K25" s="23"/>
      <c r="L25" s="345"/>
      <c r="M25" s="345"/>
      <c r="N25" s="382"/>
    </row>
    <row r="26" spans="1:14" x14ac:dyDescent="0.25">
      <c r="A26" s="34"/>
      <c r="B26" s="2"/>
      <c r="C26" s="399"/>
      <c r="D26" s="400"/>
      <c r="E26" s="401"/>
      <c r="F26" s="78">
        <v>41654</v>
      </c>
      <c r="G26" s="48">
        <v>516.20000000000005</v>
      </c>
      <c r="H26" s="474" t="s">
        <v>22</v>
      </c>
      <c r="I26" s="475"/>
      <c r="J26" s="33"/>
      <c r="K26" s="23"/>
      <c r="L26" s="435"/>
      <c r="M26" s="437"/>
      <c r="N26" s="436"/>
    </row>
    <row r="27" spans="1:14" x14ac:dyDescent="0.25">
      <c r="A27" s="34"/>
      <c r="B27" s="2"/>
      <c r="C27" s="399"/>
      <c r="D27" s="400"/>
      <c r="E27" s="401"/>
      <c r="F27" s="78">
        <v>41656</v>
      </c>
      <c r="G27" s="48">
        <v>3108.97</v>
      </c>
      <c r="H27" s="74" t="s">
        <v>187</v>
      </c>
      <c r="I27" s="50"/>
      <c r="J27" s="33"/>
      <c r="K27" s="23"/>
      <c r="L27" s="435"/>
      <c r="M27" s="437"/>
      <c r="N27" s="436"/>
    </row>
    <row r="28" spans="1:14" x14ac:dyDescent="0.25">
      <c r="A28" s="34"/>
      <c r="B28" s="2"/>
      <c r="C28" s="399"/>
      <c r="D28" s="400"/>
      <c r="E28" s="401"/>
      <c r="F28" s="78">
        <v>41661</v>
      </c>
      <c r="G28" s="48">
        <v>3.15</v>
      </c>
      <c r="H28" s="74" t="s">
        <v>209</v>
      </c>
      <c r="I28" s="50"/>
      <c r="J28" s="33"/>
      <c r="K28" s="23"/>
      <c r="L28" s="435"/>
      <c r="M28" s="437"/>
      <c r="N28" s="436"/>
    </row>
    <row r="29" spans="1:14" x14ac:dyDescent="0.25">
      <c r="A29" s="34"/>
      <c r="B29" s="2"/>
      <c r="C29" s="399"/>
      <c r="D29" s="400"/>
      <c r="E29" s="401"/>
      <c r="F29" s="78">
        <v>41663</v>
      </c>
      <c r="G29" s="48">
        <v>5000</v>
      </c>
      <c r="H29" s="74" t="s">
        <v>188</v>
      </c>
      <c r="I29" s="50"/>
      <c r="J29" s="33"/>
      <c r="K29" s="23"/>
      <c r="L29" s="435"/>
      <c r="M29" s="437"/>
      <c r="N29" s="436"/>
    </row>
    <row r="30" spans="1:14" ht="15.75" thickBot="1" x14ac:dyDescent="0.3">
      <c r="A30" s="34"/>
      <c r="B30" s="2"/>
      <c r="C30" s="399"/>
      <c r="D30" s="400"/>
      <c r="E30" s="401"/>
      <c r="F30" s="79">
        <v>41666</v>
      </c>
      <c r="G30" s="75">
        <v>19.5</v>
      </c>
      <c r="H30" s="473" t="s">
        <v>106</v>
      </c>
      <c r="I30" s="389"/>
      <c r="J30" s="33"/>
      <c r="K30" s="23"/>
      <c r="L30" s="435"/>
      <c r="M30" s="437"/>
      <c r="N30" s="436"/>
    </row>
    <row r="31" spans="1:14" ht="15.75" thickBot="1" x14ac:dyDescent="0.3">
      <c r="A31" s="34"/>
      <c r="B31" s="2"/>
      <c r="C31" s="399"/>
      <c r="D31" s="400"/>
      <c r="E31" s="401"/>
      <c r="F31" s="461" t="s">
        <v>211</v>
      </c>
      <c r="G31" s="433"/>
      <c r="H31" s="433"/>
      <c r="I31" s="462"/>
      <c r="J31" s="34"/>
      <c r="K31" s="2"/>
      <c r="L31" s="399"/>
      <c r="M31" s="400"/>
      <c r="N31" s="401"/>
    </row>
    <row r="32" spans="1:14" ht="15.75" thickBot="1" x14ac:dyDescent="0.3">
      <c r="A32" s="35"/>
      <c r="B32" s="36"/>
      <c r="C32" s="402"/>
      <c r="D32" s="403"/>
      <c r="E32" s="404"/>
      <c r="F32" s="77">
        <v>41291</v>
      </c>
      <c r="G32" s="76">
        <v>2700</v>
      </c>
      <c r="H32" s="463" t="s">
        <v>187</v>
      </c>
      <c r="I32" s="464"/>
      <c r="J32" s="35"/>
      <c r="K32" s="36"/>
      <c r="L32" s="402"/>
      <c r="M32" s="403"/>
      <c r="N32" s="404"/>
    </row>
  </sheetData>
  <mergeCells count="75">
    <mergeCell ref="C26:E26"/>
    <mergeCell ref="C27:E27"/>
    <mergeCell ref="C28:E28"/>
    <mergeCell ref="C29:E29"/>
    <mergeCell ref="C30:E30"/>
    <mergeCell ref="L26:N26"/>
    <mergeCell ref="L28:N28"/>
    <mergeCell ref="L27:N27"/>
    <mergeCell ref="L29:N29"/>
    <mergeCell ref="L30:N30"/>
    <mergeCell ref="H30:I30"/>
    <mergeCell ref="H18:I18"/>
    <mergeCell ref="H21:I21"/>
    <mergeCell ref="H22:I22"/>
    <mergeCell ref="H23:I23"/>
    <mergeCell ref="H25:I25"/>
    <mergeCell ref="H24:I24"/>
    <mergeCell ref="H26:I26"/>
    <mergeCell ref="C25:E25"/>
    <mergeCell ref="L25:N25"/>
    <mergeCell ref="C23:E23"/>
    <mergeCell ref="L23:N23"/>
    <mergeCell ref="C24:E24"/>
    <mergeCell ref="L24:N24"/>
    <mergeCell ref="C21:E21"/>
    <mergeCell ref="L21:N21"/>
    <mergeCell ref="C22:E22"/>
    <mergeCell ref="L22:N22"/>
    <mergeCell ref="C19:E19"/>
    <mergeCell ref="L19:N19"/>
    <mergeCell ref="C20:E20"/>
    <mergeCell ref="H20:I20"/>
    <mergeCell ref="L20:N20"/>
    <mergeCell ref="C17:E17"/>
    <mergeCell ref="H17:I17"/>
    <mergeCell ref="L17:N17"/>
    <mergeCell ref="C18:E18"/>
    <mergeCell ref="L18:N18"/>
    <mergeCell ref="C15:E15"/>
    <mergeCell ref="H15:I15"/>
    <mergeCell ref="L15:N15"/>
    <mergeCell ref="C16:E16"/>
    <mergeCell ref="H16:I16"/>
    <mergeCell ref="L16:N16"/>
    <mergeCell ref="C13:E13"/>
    <mergeCell ref="H13:I13"/>
    <mergeCell ref="L13:N13"/>
    <mergeCell ref="C14:E14"/>
    <mergeCell ref="H14:I14"/>
    <mergeCell ref="L14:N14"/>
    <mergeCell ref="A11:E11"/>
    <mergeCell ref="F11:I11"/>
    <mergeCell ref="J11:N11"/>
    <mergeCell ref="C12:E12"/>
    <mergeCell ref="H12:I12"/>
    <mergeCell ref="L12:N12"/>
    <mergeCell ref="A10:N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F8:G8"/>
    <mergeCell ref="A9:I9"/>
    <mergeCell ref="F31:I31"/>
    <mergeCell ref="H32:I32"/>
    <mergeCell ref="C31:E31"/>
    <mergeCell ref="C32:E32"/>
    <mergeCell ref="L31:N31"/>
    <mergeCell ref="L32:N32"/>
  </mergeCells>
  <pageMargins left="0.7" right="0.7" top="0.75" bottom="0.75" header="0.3" footer="0.3"/>
  <pageSetup paperSize="9" scale="77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4"/>
  <dimension ref="A1:N34"/>
  <sheetViews>
    <sheetView topLeftCell="A7" zoomScaleNormal="100" workbookViewId="0">
      <selection activeCell="G23" sqref="G23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85546875" bestFit="1" customWidth="1"/>
    <col min="6" max="7" width="13.28515625" bestFit="1" customWidth="1"/>
    <col min="8" max="8" width="12" bestFit="1" customWidth="1"/>
    <col min="9" max="9" width="16.7109375" customWidth="1"/>
    <col min="10" max="10" width="12.28515625" customWidth="1"/>
    <col min="11" max="11" width="12" customWidth="1"/>
  </cols>
  <sheetData>
    <row r="1" spans="1:14" ht="15.75" thickBot="1" x14ac:dyDescent="0.3"/>
    <row r="2" spans="1:14" ht="21.75" customHeight="1" x14ac:dyDescent="0.35">
      <c r="C2" s="413" t="s">
        <v>219</v>
      </c>
      <c r="D2" s="414"/>
      <c r="E2" s="414"/>
      <c r="F2" s="414"/>
      <c r="G2" s="414"/>
      <c r="H2" s="414"/>
      <c r="I2" s="415"/>
    </row>
    <row r="3" spans="1:14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14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14" ht="30.75" customHeight="1" x14ac:dyDescent="0.25">
      <c r="C5" s="425" t="s">
        <v>215</v>
      </c>
      <c r="D5" s="359"/>
      <c r="E5" s="10">
        <v>7080.98</v>
      </c>
      <c r="F5" s="360">
        <v>5184.67</v>
      </c>
      <c r="G5" s="360"/>
      <c r="H5" s="26">
        <v>40.39</v>
      </c>
      <c r="I5" s="27">
        <v>8.14</v>
      </c>
    </row>
    <row r="6" spans="1:14" x14ac:dyDescent="0.25">
      <c r="C6" s="419" t="s">
        <v>3</v>
      </c>
      <c r="D6" s="362"/>
      <c r="E6" s="10">
        <v>11023</v>
      </c>
      <c r="F6" s="10">
        <v>7709</v>
      </c>
      <c r="G6" s="10">
        <v>25024</v>
      </c>
      <c r="H6" s="26">
        <v>151.15</v>
      </c>
      <c r="I6" s="28"/>
    </row>
    <row r="7" spans="1:14" x14ac:dyDescent="0.25">
      <c r="C7" s="419" t="s">
        <v>6</v>
      </c>
      <c r="D7" s="362"/>
      <c r="E7" s="10">
        <v>8491.44</v>
      </c>
      <c r="F7" s="10">
        <v>32299.23</v>
      </c>
      <c r="G7" s="10"/>
      <c r="H7" s="26"/>
      <c r="I7" s="28"/>
    </row>
    <row r="8" spans="1:14" ht="36.75" customHeight="1" thickBot="1" x14ac:dyDescent="0.3">
      <c r="C8" s="420" t="s">
        <v>216</v>
      </c>
      <c r="D8" s="421"/>
      <c r="E8" s="47">
        <f>E5+E6-E7</f>
        <v>9612.5399999999991</v>
      </c>
      <c r="F8" s="422">
        <f>F5+F6+G6-F7-G7</f>
        <v>5618.4399999999987</v>
      </c>
      <c r="G8" s="422"/>
      <c r="H8" s="29">
        <f>H5+H6-H7</f>
        <v>191.54000000000002</v>
      </c>
      <c r="I8" s="30">
        <f>I5+I6-I7</f>
        <v>8.14</v>
      </c>
    </row>
    <row r="9" spans="1:14" ht="15.75" thickBot="1" x14ac:dyDescent="0.3">
      <c r="A9" s="366"/>
      <c r="B9" s="366"/>
      <c r="C9" s="366"/>
      <c r="D9" s="366"/>
      <c r="E9" s="366"/>
      <c r="F9" s="366"/>
      <c r="G9" s="366"/>
      <c r="H9" s="366"/>
      <c r="I9" s="366"/>
    </row>
    <row r="10" spans="1:14" ht="15" customHeight="1" thickBot="1" x14ac:dyDescent="0.3">
      <c r="A10" s="416" t="s">
        <v>7</v>
      </c>
      <c r="B10" s="417"/>
      <c r="C10" s="417"/>
      <c r="D10" s="417"/>
      <c r="E10" s="417"/>
      <c r="F10" s="417"/>
      <c r="G10" s="417"/>
      <c r="H10" s="417"/>
      <c r="I10" s="417"/>
      <c r="J10" s="417"/>
      <c r="K10" s="417"/>
      <c r="L10" s="417"/>
      <c r="M10" s="417"/>
      <c r="N10" s="418"/>
    </row>
    <row r="11" spans="1:14" ht="15.75" thickBot="1" x14ac:dyDescent="0.3">
      <c r="A11" s="409" t="s">
        <v>0</v>
      </c>
      <c r="B11" s="410"/>
      <c r="C11" s="410"/>
      <c r="D11" s="410"/>
      <c r="E11" s="411"/>
      <c r="F11" s="441" t="s">
        <v>1</v>
      </c>
      <c r="G11" s="417"/>
      <c r="H11" s="417"/>
      <c r="I11" s="442"/>
      <c r="J11" s="478" t="s">
        <v>177</v>
      </c>
      <c r="K11" s="479"/>
      <c r="L11" s="479"/>
      <c r="M11" s="479"/>
      <c r="N11" s="480"/>
    </row>
    <row r="12" spans="1:14" x14ac:dyDescent="0.25">
      <c r="A12" s="45" t="s">
        <v>30</v>
      </c>
      <c r="B12" s="46" t="s">
        <v>31</v>
      </c>
      <c r="C12" s="443" t="s">
        <v>32</v>
      </c>
      <c r="D12" s="443"/>
      <c r="E12" s="444"/>
      <c r="F12" s="45" t="s">
        <v>30</v>
      </c>
      <c r="G12" s="46" t="s">
        <v>31</v>
      </c>
      <c r="H12" s="443" t="s">
        <v>32</v>
      </c>
      <c r="I12" s="481"/>
      <c r="J12" s="45" t="s">
        <v>30</v>
      </c>
      <c r="K12" s="46" t="s">
        <v>31</v>
      </c>
      <c r="L12" s="443" t="s">
        <v>32</v>
      </c>
      <c r="M12" s="443"/>
      <c r="N12" s="481"/>
    </row>
    <row r="13" spans="1:14" x14ac:dyDescent="0.25">
      <c r="A13" s="88">
        <v>41681</v>
      </c>
      <c r="B13" s="87">
        <v>652</v>
      </c>
      <c r="C13" s="429" t="s">
        <v>181</v>
      </c>
      <c r="D13" s="430"/>
      <c r="E13" s="430"/>
      <c r="F13" s="90">
        <v>41672</v>
      </c>
      <c r="G13" s="89">
        <v>10</v>
      </c>
      <c r="H13" s="482" t="s">
        <v>13</v>
      </c>
      <c r="I13" s="483"/>
      <c r="J13" s="33"/>
      <c r="K13" s="23"/>
      <c r="L13" s="345"/>
      <c r="M13" s="345"/>
      <c r="N13" s="382"/>
    </row>
    <row r="14" spans="1:14" x14ac:dyDescent="0.25">
      <c r="A14" s="88">
        <v>41684</v>
      </c>
      <c r="B14" s="87">
        <v>4173.0200000000004</v>
      </c>
      <c r="C14" s="429" t="s">
        <v>187</v>
      </c>
      <c r="D14" s="430"/>
      <c r="E14" s="430"/>
      <c r="F14" s="90">
        <v>41672</v>
      </c>
      <c r="G14" s="89">
        <v>20</v>
      </c>
      <c r="H14" s="482" t="s">
        <v>13</v>
      </c>
      <c r="I14" s="483"/>
      <c r="J14" s="33"/>
      <c r="K14" s="23"/>
      <c r="L14" s="345"/>
      <c r="M14" s="345"/>
      <c r="N14" s="382"/>
    </row>
    <row r="15" spans="1:14" x14ac:dyDescent="0.25">
      <c r="A15" s="88">
        <v>41684</v>
      </c>
      <c r="B15" s="87">
        <v>30.21</v>
      </c>
      <c r="C15" s="429" t="s">
        <v>217</v>
      </c>
      <c r="D15" s="430"/>
      <c r="E15" s="430"/>
      <c r="F15" s="90">
        <v>41672</v>
      </c>
      <c r="G15" s="89">
        <v>0.5</v>
      </c>
      <c r="H15" s="482" t="s">
        <v>13</v>
      </c>
      <c r="I15" s="483"/>
      <c r="J15" s="33"/>
      <c r="K15" s="23"/>
      <c r="L15" s="345"/>
      <c r="M15" s="345"/>
      <c r="N15" s="382"/>
    </row>
    <row r="16" spans="1:14" x14ac:dyDescent="0.25">
      <c r="A16" s="88">
        <v>41687</v>
      </c>
      <c r="B16" s="87">
        <v>2000</v>
      </c>
      <c r="C16" s="429" t="s">
        <v>218</v>
      </c>
      <c r="D16" s="430"/>
      <c r="E16" s="430"/>
      <c r="F16" s="90">
        <v>41672</v>
      </c>
      <c r="G16" s="89">
        <v>1</v>
      </c>
      <c r="H16" s="482" t="s">
        <v>13</v>
      </c>
      <c r="I16" s="483"/>
      <c r="J16" s="33"/>
      <c r="K16" s="23"/>
      <c r="L16" s="345"/>
      <c r="M16" s="345"/>
      <c r="N16" s="382"/>
    </row>
    <row r="17" spans="1:14" x14ac:dyDescent="0.25">
      <c r="A17" s="88">
        <v>41687</v>
      </c>
      <c r="B17" s="87">
        <v>30.21</v>
      </c>
      <c r="C17" s="429" t="s">
        <v>217</v>
      </c>
      <c r="D17" s="430"/>
      <c r="E17" s="430"/>
      <c r="F17" s="90">
        <v>41677</v>
      </c>
      <c r="G17" s="89">
        <v>149.25</v>
      </c>
      <c r="H17" s="482" t="s">
        <v>15</v>
      </c>
      <c r="I17" s="483"/>
      <c r="J17" s="33"/>
      <c r="K17" s="23"/>
      <c r="L17" s="435"/>
      <c r="M17" s="437"/>
      <c r="N17" s="436"/>
    </row>
    <row r="18" spans="1:14" x14ac:dyDescent="0.25">
      <c r="A18" s="88">
        <v>41697</v>
      </c>
      <c r="B18" s="23">
        <v>1606</v>
      </c>
      <c r="C18" s="345" t="s">
        <v>181</v>
      </c>
      <c r="D18" s="345"/>
      <c r="E18" s="369"/>
      <c r="F18" s="90">
        <v>41677</v>
      </c>
      <c r="G18" s="89">
        <v>177</v>
      </c>
      <c r="H18" s="482" t="s">
        <v>16</v>
      </c>
      <c r="I18" s="483"/>
      <c r="J18" s="33"/>
      <c r="K18" s="23"/>
      <c r="L18" s="345"/>
      <c r="M18" s="345"/>
      <c r="N18" s="382"/>
    </row>
    <row r="19" spans="1:14" x14ac:dyDescent="0.25">
      <c r="A19" s="33"/>
      <c r="B19" s="23"/>
      <c r="C19" s="345"/>
      <c r="D19" s="345"/>
      <c r="E19" s="369"/>
      <c r="F19" s="90">
        <v>41681</v>
      </c>
      <c r="G19" s="89">
        <v>1606</v>
      </c>
      <c r="H19" s="482" t="s">
        <v>220</v>
      </c>
      <c r="I19" s="483"/>
      <c r="J19" s="33"/>
      <c r="K19" s="23"/>
      <c r="L19" s="435"/>
      <c r="M19" s="437"/>
      <c r="N19" s="436"/>
    </row>
    <row r="20" spans="1:14" x14ac:dyDescent="0.25">
      <c r="A20" s="33"/>
      <c r="B20" s="23"/>
      <c r="C20" s="435"/>
      <c r="D20" s="437"/>
      <c r="E20" s="437"/>
      <c r="F20" s="90">
        <v>41681</v>
      </c>
      <c r="G20" s="89">
        <v>359.9</v>
      </c>
      <c r="H20" s="482" t="s">
        <v>221</v>
      </c>
      <c r="I20" s="483"/>
      <c r="J20" s="33"/>
      <c r="K20" s="23"/>
      <c r="L20" s="435"/>
      <c r="M20" s="437"/>
      <c r="N20" s="436"/>
    </row>
    <row r="21" spans="1:14" x14ac:dyDescent="0.25">
      <c r="A21" s="34"/>
      <c r="B21" s="2"/>
      <c r="C21" s="344"/>
      <c r="D21" s="344"/>
      <c r="E21" s="460"/>
      <c r="F21" s="90">
        <v>41682</v>
      </c>
      <c r="G21" s="89">
        <v>21.35</v>
      </c>
      <c r="H21" s="482" t="s">
        <v>209</v>
      </c>
      <c r="I21" s="483"/>
      <c r="J21" s="33"/>
      <c r="K21" s="23"/>
      <c r="L21" s="345"/>
      <c r="M21" s="345"/>
      <c r="N21" s="382"/>
    </row>
    <row r="22" spans="1:14" x14ac:dyDescent="0.25">
      <c r="A22" s="34"/>
      <c r="B22" s="2"/>
      <c r="C22" s="344"/>
      <c r="D22" s="344"/>
      <c r="E22" s="460"/>
      <c r="F22" s="90">
        <v>41684</v>
      </c>
      <c r="G22" s="89">
        <v>14000</v>
      </c>
      <c r="H22" s="482" t="s">
        <v>188</v>
      </c>
      <c r="I22" s="483"/>
      <c r="J22" s="33"/>
      <c r="K22" s="23"/>
      <c r="L22" s="345"/>
      <c r="M22" s="345"/>
      <c r="N22" s="382"/>
    </row>
    <row r="23" spans="1:14" x14ac:dyDescent="0.25">
      <c r="A23" s="34"/>
      <c r="B23" s="2"/>
      <c r="C23" s="344"/>
      <c r="D23" s="344"/>
      <c r="E23" s="460"/>
      <c r="F23" s="90">
        <v>41684</v>
      </c>
      <c r="G23" s="89">
        <v>93.8</v>
      </c>
      <c r="H23" s="482" t="s">
        <v>18</v>
      </c>
      <c r="I23" s="483"/>
      <c r="J23" s="33"/>
      <c r="K23" s="23"/>
      <c r="L23" s="345"/>
      <c r="M23" s="345"/>
      <c r="N23" s="382"/>
    </row>
    <row r="24" spans="1:14" x14ac:dyDescent="0.25">
      <c r="A24" s="34"/>
      <c r="B24" s="2"/>
      <c r="C24" s="344"/>
      <c r="D24" s="344"/>
      <c r="E24" s="460"/>
      <c r="F24" s="90">
        <v>41684</v>
      </c>
      <c r="G24" s="89">
        <v>61.6</v>
      </c>
      <c r="H24" s="482" t="s">
        <v>19</v>
      </c>
      <c r="I24" s="483"/>
      <c r="J24" s="33"/>
      <c r="K24" s="23"/>
      <c r="L24" s="345"/>
      <c r="M24" s="345"/>
      <c r="N24" s="382"/>
    </row>
    <row r="25" spans="1:14" x14ac:dyDescent="0.25">
      <c r="A25" s="34"/>
      <c r="B25" s="2"/>
      <c r="C25" s="344"/>
      <c r="D25" s="344"/>
      <c r="E25" s="460"/>
      <c r="F25" s="90">
        <v>41684</v>
      </c>
      <c r="G25" s="89">
        <v>14.3</v>
      </c>
      <c r="H25" s="482" t="s">
        <v>194</v>
      </c>
      <c r="I25" s="483"/>
      <c r="J25" s="33"/>
      <c r="K25" s="23"/>
      <c r="L25" s="345"/>
      <c r="M25" s="345"/>
      <c r="N25" s="382"/>
    </row>
    <row r="26" spans="1:14" x14ac:dyDescent="0.25">
      <c r="A26" s="34"/>
      <c r="B26" s="2"/>
      <c r="C26" s="399"/>
      <c r="D26" s="400"/>
      <c r="E26" s="400"/>
      <c r="F26" s="90">
        <v>41684</v>
      </c>
      <c r="G26" s="89">
        <v>275.5</v>
      </c>
      <c r="H26" s="482" t="s">
        <v>20</v>
      </c>
      <c r="I26" s="483"/>
      <c r="J26" s="33"/>
      <c r="K26" s="23"/>
      <c r="L26" s="435"/>
      <c r="M26" s="437"/>
      <c r="N26" s="436"/>
    </row>
    <row r="27" spans="1:14" x14ac:dyDescent="0.25">
      <c r="A27" s="34"/>
      <c r="B27" s="2"/>
      <c r="C27" s="399"/>
      <c r="D27" s="400"/>
      <c r="E27" s="400"/>
      <c r="F27" s="90">
        <v>41684</v>
      </c>
      <c r="G27" s="89">
        <v>102.6</v>
      </c>
      <c r="H27" s="482" t="s">
        <v>21</v>
      </c>
      <c r="I27" s="483"/>
      <c r="J27" s="33"/>
      <c r="K27" s="23"/>
      <c r="L27" s="435"/>
      <c r="M27" s="437"/>
      <c r="N27" s="436"/>
    </row>
    <row r="28" spans="1:14" x14ac:dyDescent="0.25">
      <c r="A28" s="34"/>
      <c r="B28" s="2"/>
      <c r="C28" s="399"/>
      <c r="D28" s="400"/>
      <c r="E28" s="400"/>
      <c r="F28" s="90">
        <v>41684</v>
      </c>
      <c r="G28" s="89">
        <v>376.6</v>
      </c>
      <c r="H28" s="482" t="s">
        <v>22</v>
      </c>
      <c r="I28" s="483"/>
      <c r="J28" s="33"/>
      <c r="K28" s="23"/>
      <c r="L28" s="435"/>
      <c r="M28" s="437"/>
      <c r="N28" s="436"/>
    </row>
    <row r="29" spans="1:14" x14ac:dyDescent="0.25">
      <c r="A29" s="34"/>
      <c r="B29" s="2"/>
      <c r="C29" s="399"/>
      <c r="D29" s="400"/>
      <c r="E29" s="400"/>
      <c r="F29" s="90">
        <v>41687</v>
      </c>
      <c r="G29" s="89">
        <v>5000</v>
      </c>
      <c r="H29" s="482" t="s">
        <v>188</v>
      </c>
      <c r="I29" s="483"/>
      <c r="J29" s="33"/>
      <c r="K29" s="23"/>
      <c r="L29" s="435"/>
      <c r="M29" s="437"/>
      <c r="N29" s="436"/>
    </row>
    <row r="30" spans="1:14" x14ac:dyDescent="0.25">
      <c r="A30" s="34"/>
      <c r="B30" s="2"/>
      <c r="C30" s="399"/>
      <c r="D30" s="400"/>
      <c r="E30" s="400"/>
      <c r="F30" s="90">
        <v>41691</v>
      </c>
      <c r="G30" s="89">
        <v>500</v>
      </c>
      <c r="H30" s="482" t="s">
        <v>222</v>
      </c>
      <c r="I30" s="483"/>
      <c r="J30" s="33"/>
      <c r="K30" s="23"/>
      <c r="L30" s="84"/>
      <c r="M30" s="86"/>
      <c r="N30" s="85"/>
    </row>
    <row r="31" spans="1:14" x14ac:dyDescent="0.25">
      <c r="A31" s="34"/>
      <c r="B31" s="2"/>
      <c r="C31" s="399"/>
      <c r="D31" s="400"/>
      <c r="E31" s="400"/>
      <c r="F31" s="88">
        <v>41691</v>
      </c>
      <c r="G31" s="87">
        <v>300</v>
      </c>
      <c r="H31" s="407" t="s">
        <v>223</v>
      </c>
      <c r="I31" s="408"/>
      <c r="J31" s="33"/>
      <c r="K31" s="23"/>
      <c r="L31" s="435"/>
      <c r="M31" s="437"/>
      <c r="N31" s="436"/>
    </row>
    <row r="32" spans="1:14" x14ac:dyDescent="0.25">
      <c r="A32" s="34"/>
      <c r="B32" s="2"/>
      <c r="C32" s="399"/>
      <c r="D32" s="400"/>
      <c r="E32" s="400"/>
      <c r="F32" s="88">
        <v>41695</v>
      </c>
      <c r="G32" s="87">
        <v>8000</v>
      </c>
      <c r="H32" s="407" t="s">
        <v>187</v>
      </c>
      <c r="I32" s="408"/>
      <c r="J32" s="33"/>
      <c r="K32" s="23"/>
      <c r="L32" s="84"/>
      <c r="M32" s="86"/>
      <c r="N32" s="85"/>
    </row>
    <row r="33" spans="1:14" x14ac:dyDescent="0.25">
      <c r="A33" s="34"/>
      <c r="B33" s="2"/>
      <c r="C33" s="80"/>
      <c r="D33" s="81"/>
      <c r="E33" s="81"/>
      <c r="F33" s="88">
        <v>41696</v>
      </c>
      <c r="G33" s="87">
        <v>25</v>
      </c>
      <c r="H33" s="407" t="s">
        <v>224</v>
      </c>
      <c r="I33" s="408"/>
      <c r="J33" s="33"/>
      <c r="K33" s="23"/>
      <c r="L33" s="84"/>
      <c r="M33" s="86"/>
      <c r="N33" s="85"/>
    </row>
    <row r="34" spans="1:14" ht="15.75" thickBot="1" x14ac:dyDescent="0.3">
      <c r="A34" s="35"/>
      <c r="B34" s="36"/>
      <c r="C34" s="82"/>
      <c r="D34" s="83"/>
      <c r="E34" s="83"/>
      <c r="F34" s="91">
        <v>41697</v>
      </c>
      <c r="G34" s="92">
        <v>1204.83</v>
      </c>
      <c r="H34" s="476" t="s">
        <v>225</v>
      </c>
      <c r="I34" s="477"/>
      <c r="J34" s="42"/>
      <c r="K34" s="37"/>
      <c r="L34" s="93"/>
      <c r="M34" s="94"/>
      <c r="N34" s="95"/>
    </row>
  </sheetData>
  <mergeCells count="79">
    <mergeCell ref="H32:I32"/>
    <mergeCell ref="C32:E32"/>
    <mergeCell ref="C29:E29"/>
    <mergeCell ref="L29:N29"/>
    <mergeCell ref="C31:E31"/>
    <mergeCell ref="H31:I31"/>
    <mergeCell ref="L31:N31"/>
    <mergeCell ref="H29:I29"/>
    <mergeCell ref="C30:E30"/>
    <mergeCell ref="H30:I30"/>
    <mergeCell ref="C28:E28"/>
    <mergeCell ref="L28:N28"/>
    <mergeCell ref="C24:E24"/>
    <mergeCell ref="H24:I24"/>
    <mergeCell ref="L24:N24"/>
    <mergeCell ref="C25:E25"/>
    <mergeCell ref="H25:I25"/>
    <mergeCell ref="L25:N25"/>
    <mergeCell ref="H27:I27"/>
    <mergeCell ref="H28:I28"/>
    <mergeCell ref="C26:E26"/>
    <mergeCell ref="H26:I26"/>
    <mergeCell ref="L26:N26"/>
    <mergeCell ref="C27:E27"/>
    <mergeCell ref="L27:N27"/>
    <mergeCell ref="C22:E22"/>
    <mergeCell ref="H22:I22"/>
    <mergeCell ref="L22:N22"/>
    <mergeCell ref="C23:E23"/>
    <mergeCell ref="H23:I23"/>
    <mergeCell ref="L23:N23"/>
    <mergeCell ref="C21:E21"/>
    <mergeCell ref="H21:I21"/>
    <mergeCell ref="L21:N21"/>
    <mergeCell ref="C17:E17"/>
    <mergeCell ref="H17:I17"/>
    <mergeCell ref="L17:N17"/>
    <mergeCell ref="C18:E18"/>
    <mergeCell ref="H18:I18"/>
    <mergeCell ref="L18:N18"/>
    <mergeCell ref="H19:I19"/>
    <mergeCell ref="C19:E19"/>
    <mergeCell ref="L19:N19"/>
    <mergeCell ref="C20:E20"/>
    <mergeCell ref="H20:I20"/>
    <mergeCell ref="L20:N20"/>
    <mergeCell ref="C15:E15"/>
    <mergeCell ref="H15:I15"/>
    <mergeCell ref="L15:N15"/>
    <mergeCell ref="C16:E16"/>
    <mergeCell ref="H16:I16"/>
    <mergeCell ref="L16:N16"/>
    <mergeCell ref="C13:E13"/>
    <mergeCell ref="H13:I13"/>
    <mergeCell ref="L13:N13"/>
    <mergeCell ref="C14:E14"/>
    <mergeCell ref="H14:I14"/>
    <mergeCell ref="L14:N14"/>
    <mergeCell ref="F11:I11"/>
    <mergeCell ref="J11:N11"/>
    <mergeCell ref="C12:E12"/>
    <mergeCell ref="H12:I12"/>
    <mergeCell ref="L12:N12"/>
    <mergeCell ref="H33:I33"/>
    <mergeCell ref="H34:I34"/>
    <mergeCell ref="A10:N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F8:G8"/>
    <mergeCell ref="A9:I9"/>
    <mergeCell ref="A11:E11"/>
  </mergeCells>
  <pageMargins left="0.7" right="0.7" top="0.75" bottom="0.75" header="0.3" footer="0.3"/>
  <pageSetup paperSize="9" scale="77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5"/>
  <dimension ref="A1:M28"/>
  <sheetViews>
    <sheetView zoomScaleNormal="100" workbookViewId="0">
      <selection activeCell="F7" sqref="F7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13" ht="15.75" thickBot="1" x14ac:dyDescent="0.3"/>
    <row r="2" spans="1:13" ht="21.75" customHeight="1" x14ac:dyDescent="0.35">
      <c r="C2" s="413" t="s">
        <v>229</v>
      </c>
      <c r="D2" s="414"/>
      <c r="E2" s="414"/>
      <c r="F2" s="414"/>
      <c r="G2" s="414"/>
      <c r="H2" s="414"/>
      <c r="I2" s="415"/>
    </row>
    <row r="3" spans="1:13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13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13" ht="30.75" customHeight="1" x14ac:dyDescent="0.25">
      <c r="C5" s="425" t="s">
        <v>232</v>
      </c>
      <c r="D5" s="359"/>
      <c r="E5" s="10">
        <v>9612.5400000000009</v>
      </c>
      <c r="F5" s="360">
        <v>5618.44</v>
      </c>
      <c r="G5" s="360"/>
      <c r="H5" s="26">
        <v>191.54</v>
      </c>
      <c r="I5" s="27">
        <v>8.14</v>
      </c>
    </row>
    <row r="6" spans="1:13" x14ac:dyDescent="0.25">
      <c r="C6" s="419" t="s">
        <v>3</v>
      </c>
      <c r="D6" s="362"/>
      <c r="E6" s="10">
        <v>10377</v>
      </c>
      <c r="F6" s="10">
        <v>5450.95</v>
      </c>
      <c r="G6" s="10">
        <v>21599.8</v>
      </c>
      <c r="H6" s="26">
        <v>1300</v>
      </c>
      <c r="I6" s="28"/>
    </row>
    <row r="7" spans="1:13" x14ac:dyDescent="0.25">
      <c r="C7" s="419" t="s">
        <v>6</v>
      </c>
      <c r="D7" s="362"/>
      <c r="E7" s="10">
        <v>12343.42</v>
      </c>
      <c r="F7" s="10">
        <v>21253.69</v>
      </c>
      <c r="G7" s="10"/>
      <c r="H7" s="26">
        <v>1150</v>
      </c>
      <c r="I7" s="28"/>
    </row>
    <row r="8" spans="1:13" ht="36.75" customHeight="1" thickBot="1" x14ac:dyDescent="0.3">
      <c r="C8" s="420" t="s">
        <v>233</v>
      </c>
      <c r="D8" s="421"/>
      <c r="E8" s="47">
        <f>E5+E6-E7</f>
        <v>7646.1200000000008</v>
      </c>
      <c r="F8" s="422">
        <f>F5+F6+G6-F7-G7</f>
        <v>11415.5</v>
      </c>
      <c r="G8" s="422"/>
      <c r="H8" s="29">
        <f>H5+H6-H7</f>
        <v>341.53999999999996</v>
      </c>
      <c r="I8" s="30">
        <f>I5+I6-I7</f>
        <v>8.14</v>
      </c>
      <c r="M8">
        <v>11416.3</v>
      </c>
    </row>
    <row r="9" spans="1:13" ht="15.75" thickBot="1" x14ac:dyDescent="0.3">
      <c r="A9" s="366"/>
      <c r="B9" s="366"/>
      <c r="C9" s="366"/>
      <c r="D9" s="366"/>
      <c r="E9" s="366"/>
      <c r="F9" s="366"/>
      <c r="G9" s="366"/>
      <c r="H9" s="366"/>
      <c r="I9" s="366"/>
    </row>
    <row r="10" spans="1:13" ht="15" customHeight="1" thickBot="1" x14ac:dyDescent="0.3">
      <c r="A10" s="416" t="s">
        <v>7</v>
      </c>
      <c r="B10" s="417"/>
      <c r="C10" s="417"/>
      <c r="D10" s="417"/>
      <c r="E10" s="417"/>
      <c r="F10" s="417"/>
      <c r="G10" s="417"/>
      <c r="H10" s="417"/>
      <c r="I10" s="417"/>
    </row>
    <row r="11" spans="1:13" ht="15.75" thickBot="1" x14ac:dyDescent="0.3">
      <c r="A11" s="409" t="s">
        <v>0</v>
      </c>
      <c r="B11" s="410"/>
      <c r="C11" s="410"/>
      <c r="D11" s="410"/>
      <c r="E11" s="411"/>
      <c r="F11" s="416" t="s">
        <v>1</v>
      </c>
      <c r="G11" s="417"/>
      <c r="H11" s="417"/>
      <c r="I11" s="418"/>
    </row>
    <row r="12" spans="1:13" ht="15" customHeight="1" x14ac:dyDescent="0.25">
      <c r="A12" s="45" t="s">
        <v>30</v>
      </c>
      <c r="B12" s="46" t="s">
        <v>31</v>
      </c>
      <c r="C12" s="443" t="s">
        <v>32</v>
      </c>
      <c r="D12" s="443"/>
      <c r="E12" s="444"/>
      <c r="F12" s="45" t="s">
        <v>30</v>
      </c>
      <c r="G12" s="46" t="s">
        <v>31</v>
      </c>
      <c r="H12" s="443" t="s">
        <v>32</v>
      </c>
      <c r="I12" s="481"/>
    </row>
    <row r="13" spans="1:13" x14ac:dyDescent="0.25">
      <c r="A13" s="88">
        <v>41705</v>
      </c>
      <c r="B13" s="87">
        <v>2000</v>
      </c>
      <c r="C13" s="429" t="s">
        <v>226</v>
      </c>
      <c r="D13" s="430"/>
      <c r="E13" s="430"/>
      <c r="F13" s="90">
        <v>41700</v>
      </c>
      <c r="G13" s="89">
        <v>31.5</v>
      </c>
      <c r="H13" s="482" t="s">
        <v>217</v>
      </c>
      <c r="I13" s="483"/>
    </row>
    <row r="14" spans="1:13" x14ac:dyDescent="0.25">
      <c r="A14" s="88">
        <v>41710</v>
      </c>
      <c r="B14" s="87">
        <v>30.21</v>
      </c>
      <c r="C14" s="429" t="s">
        <v>217</v>
      </c>
      <c r="D14" s="430"/>
      <c r="E14" s="430"/>
      <c r="F14" s="90">
        <v>41708</v>
      </c>
      <c r="G14" s="89">
        <v>81.25</v>
      </c>
      <c r="H14" s="482" t="s">
        <v>16</v>
      </c>
      <c r="I14" s="483"/>
    </row>
    <row r="15" spans="1:13" x14ac:dyDescent="0.25">
      <c r="A15" s="88">
        <v>41710</v>
      </c>
      <c r="B15" s="87">
        <v>32.21</v>
      </c>
      <c r="C15" s="429" t="s">
        <v>217</v>
      </c>
      <c r="D15" s="430"/>
      <c r="E15" s="430"/>
      <c r="F15" s="90">
        <v>41708</v>
      </c>
      <c r="G15" s="89">
        <v>74.25</v>
      </c>
      <c r="H15" s="482" t="s">
        <v>15</v>
      </c>
      <c r="I15" s="483"/>
    </row>
    <row r="16" spans="1:13" x14ac:dyDescent="0.25">
      <c r="A16" s="88">
        <v>41710</v>
      </c>
      <c r="B16" s="87">
        <v>675</v>
      </c>
      <c r="C16" s="429" t="s">
        <v>227</v>
      </c>
      <c r="D16" s="430"/>
      <c r="E16" s="430"/>
      <c r="F16" s="90">
        <v>41710</v>
      </c>
      <c r="G16" s="89">
        <v>58.34</v>
      </c>
      <c r="H16" s="482" t="s">
        <v>217</v>
      </c>
      <c r="I16" s="483"/>
    </row>
    <row r="17" spans="1:9" x14ac:dyDescent="0.25">
      <c r="A17" s="88">
        <v>41710</v>
      </c>
      <c r="B17" s="87">
        <v>8000</v>
      </c>
      <c r="C17" s="429" t="s">
        <v>188</v>
      </c>
      <c r="D17" s="430"/>
      <c r="E17" s="430"/>
      <c r="F17" s="90">
        <v>41710</v>
      </c>
      <c r="G17" s="89">
        <v>11111.07</v>
      </c>
      <c r="H17" s="482" t="s">
        <v>188</v>
      </c>
      <c r="I17" s="483"/>
    </row>
    <row r="18" spans="1:9" x14ac:dyDescent="0.25">
      <c r="A18" s="88">
        <v>41725</v>
      </c>
      <c r="B18" s="23">
        <v>1606</v>
      </c>
      <c r="C18" s="345" t="s">
        <v>228</v>
      </c>
      <c r="D18" s="345"/>
      <c r="E18" s="369"/>
      <c r="F18" s="90">
        <v>41712</v>
      </c>
      <c r="G18" s="89">
        <v>56.3</v>
      </c>
      <c r="H18" s="482" t="s">
        <v>19</v>
      </c>
      <c r="I18" s="483"/>
    </row>
    <row r="19" spans="1:9" x14ac:dyDescent="0.25">
      <c r="A19" s="33"/>
      <c r="B19" s="23"/>
      <c r="C19" s="345"/>
      <c r="D19" s="345"/>
      <c r="E19" s="369"/>
      <c r="F19" s="90">
        <v>41712</v>
      </c>
      <c r="G19" s="89">
        <v>83.5</v>
      </c>
      <c r="H19" s="482" t="s">
        <v>18</v>
      </c>
      <c r="I19" s="483"/>
    </row>
    <row r="20" spans="1:9" x14ac:dyDescent="0.25">
      <c r="A20" s="33"/>
      <c r="B20" s="23"/>
      <c r="C20" s="435"/>
      <c r="D20" s="437"/>
      <c r="E20" s="437"/>
      <c r="F20" s="90">
        <v>41712</v>
      </c>
      <c r="G20" s="89">
        <v>294.39999999999998</v>
      </c>
      <c r="H20" s="482" t="s">
        <v>22</v>
      </c>
      <c r="I20" s="483"/>
    </row>
    <row r="21" spans="1:9" x14ac:dyDescent="0.25">
      <c r="A21" s="34"/>
      <c r="B21" s="2"/>
      <c r="C21" s="344"/>
      <c r="D21" s="344"/>
      <c r="E21" s="460"/>
      <c r="F21" s="90">
        <v>41712</v>
      </c>
      <c r="G21" s="89">
        <v>220.3</v>
      </c>
      <c r="H21" s="482" t="s">
        <v>20</v>
      </c>
      <c r="I21" s="483"/>
    </row>
    <row r="22" spans="1:9" x14ac:dyDescent="0.25">
      <c r="A22" s="34"/>
      <c r="B22" s="2"/>
      <c r="C22" s="344"/>
      <c r="D22" s="344"/>
      <c r="E22" s="460"/>
      <c r="F22" s="90">
        <v>41712</v>
      </c>
      <c r="G22" s="89">
        <v>14.1</v>
      </c>
      <c r="H22" s="482" t="s">
        <v>194</v>
      </c>
      <c r="I22" s="483"/>
    </row>
    <row r="23" spans="1:9" x14ac:dyDescent="0.25">
      <c r="A23" s="34"/>
      <c r="B23" s="2"/>
      <c r="C23" s="344"/>
      <c r="D23" s="344"/>
      <c r="E23" s="460"/>
      <c r="F23" s="90">
        <v>41723</v>
      </c>
      <c r="G23" s="89">
        <v>10.5</v>
      </c>
      <c r="H23" s="482" t="s">
        <v>217</v>
      </c>
      <c r="I23" s="483"/>
    </row>
    <row r="24" spans="1:9" x14ac:dyDescent="0.25">
      <c r="A24" s="34"/>
      <c r="B24" s="2"/>
      <c r="C24" s="344"/>
      <c r="D24" s="344"/>
      <c r="E24" s="460"/>
      <c r="F24" s="90">
        <v>41723</v>
      </c>
      <c r="G24" s="89">
        <v>9187.68</v>
      </c>
      <c r="H24" s="482" t="s">
        <v>187</v>
      </c>
      <c r="I24" s="483"/>
    </row>
    <row r="25" spans="1:9" ht="15.75" thickBot="1" x14ac:dyDescent="0.3">
      <c r="A25" s="34"/>
      <c r="B25" s="2"/>
      <c r="C25" s="344"/>
      <c r="D25" s="344"/>
      <c r="E25" s="460"/>
      <c r="F25" s="100">
        <v>41724</v>
      </c>
      <c r="G25" s="101">
        <v>30.5</v>
      </c>
      <c r="H25" s="484" t="s">
        <v>224</v>
      </c>
      <c r="I25" s="485"/>
    </row>
    <row r="26" spans="1:9" x14ac:dyDescent="0.25">
      <c r="C26" s="99"/>
      <c r="D26" s="99"/>
      <c r="E26" s="99"/>
      <c r="F26" s="455" t="s">
        <v>211</v>
      </c>
      <c r="G26" s="456"/>
      <c r="H26" s="456"/>
      <c r="I26" s="457"/>
    </row>
    <row r="27" spans="1:9" x14ac:dyDescent="0.25">
      <c r="F27" s="33">
        <v>41716</v>
      </c>
      <c r="G27" s="48">
        <v>450</v>
      </c>
      <c r="H27" s="452" t="s">
        <v>230</v>
      </c>
      <c r="I27" s="469"/>
    </row>
    <row r="28" spans="1:9" ht="15.75" thickBot="1" x14ac:dyDescent="0.3">
      <c r="F28" s="42">
        <v>41723</v>
      </c>
      <c r="G28" s="49">
        <v>700</v>
      </c>
      <c r="H28" s="438" t="s">
        <v>231</v>
      </c>
      <c r="I28" s="439"/>
    </row>
  </sheetData>
  <mergeCells count="46">
    <mergeCell ref="F26:I26"/>
    <mergeCell ref="H27:I27"/>
    <mergeCell ref="H28:I28"/>
    <mergeCell ref="C25:E25"/>
    <mergeCell ref="H25:I25"/>
    <mergeCell ref="C23:E23"/>
    <mergeCell ref="H23:I23"/>
    <mergeCell ref="C24:E24"/>
    <mergeCell ref="H24:I24"/>
    <mergeCell ref="C21:E21"/>
    <mergeCell ref="H21:I21"/>
    <mergeCell ref="C22:E22"/>
    <mergeCell ref="H22:I22"/>
    <mergeCell ref="C19:E19"/>
    <mergeCell ref="H19:I19"/>
    <mergeCell ref="C20:E20"/>
    <mergeCell ref="H20:I20"/>
    <mergeCell ref="C17:E17"/>
    <mergeCell ref="H17:I17"/>
    <mergeCell ref="C18:E18"/>
    <mergeCell ref="H18:I18"/>
    <mergeCell ref="C15:E15"/>
    <mergeCell ref="H15:I15"/>
    <mergeCell ref="C16:E16"/>
    <mergeCell ref="H16:I16"/>
    <mergeCell ref="C13:E13"/>
    <mergeCell ref="H13:I13"/>
    <mergeCell ref="C14:E14"/>
    <mergeCell ref="H14:I14"/>
    <mergeCell ref="A11:E11"/>
    <mergeCell ref="F11:I11"/>
    <mergeCell ref="C12:E12"/>
    <mergeCell ref="H12:I12"/>
    <mergeCell ref="C6:D6"/>
    <mergeCell ref="C7:D7"/>
    <mergeCell ref="C8:D8"/>
    <mergeCell ref="F8:G8"/>
    <mergeCell ref="A9:I9"/>
    <mergeCell ref="A10:I10"/>
    <mergeCell ref="C5:D5"/>
    <mergeCell ref="F5:G5"/>
    <mergeCell ref="C2:I2"/>
    <mergeCell ref="C3:D4"/>
    <mergeCell ref="E3:E4"/>
    <mergeCell ref="F3:H3"/>
    <mergeCell ref="I3:I4"/>
  </mergeCells>
  <pageMargins left="0.7" right="0.7" top="0.75" bottom="0.75" header="0.3" footer="0.3"/>
  <pageSetup paperSize="9" scale="77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6"/>
  <dimension ref="A1:I36"/>
  <sheetViews>
    <sheetView zoomScaleNormal="100" workbookViewId="0">
      <selection activeCell="F7" sqref="F7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240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234</v>
      </c>
      <c r="D5" s="359"/>
      <c r="E5" s="10">
        <v>7646.12</v>
      </c>
      <c r="F5" s="360">
        <v>11415.5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9985</v>
      </c>
      <c r="F6" s="10">
        <v>3746</v>
      </c>
      <c r="G6" s="10">
        <v>19985</v>
      </c>
      <c r="H6" s="26"/>
      <c r="I6" s="28"/>
    </row>
    <row r="7" spans="1:9" x14ac:dyDescent="0.25">
      <c r="C7" s="419" t="s">
        <v>6</v>
      </c>
      <c r="D7" s="362"/>
      <c r="E7" s="10">
        <v>16350.36</v>
      </c>
      <c r="F7" s="10">
        <v>31464.48</v>
      </c>
      <c r="G7" s="10"/>
      <c r="H7" s="26"/>
      <c r="I7" s="28"/>
    </row>
    <row r="8" spans="1:9" ht="36.75" customHeight="1" thickBot="1" x14ac:dyDescent="0.3">
      <c r="C8" s="420" t="s">
        <v>235</v>
      </c>
      <c r="D8" s="421"/>
      <c r="E8" s="47">
        <f>E5+E6-E7</f>
        <v>1280.7599999999984</v>
      </c>
      <c r="F8" s="422">
        <f>F5+F6+G6-F7-G7</f>
        <v>3682.0200000000004</v>
      </c>
      <c r="G8" s="422"/>
      <c r="H8" s="29">
        <f>H5+H6-H7</f>
        <v>341.54</v>
      </c>
      <c r="I8" s="30">
        <f>I5+I6-I7</f>
        <v>8.14</v>
      </c>
    </row>
    <row r="9" spans="1:9" ht="15.75" thickBot="1" x14ac:dyDescent="0.3">
      <c r="A9" s="366"/>
      <c r="B9" s="366"/>
      <c r="C9" s="366"/>
      <c r="D9" s="366"/>
      <c r="E9" s="366"/>
      <c r="F9" s="366"/>
      <c r="G9" s="366"/>
      <c r="H9" s="366"/>
      <c r="I9" s="366"/>
    </row>
    <row r="10" spans="1:9" ht="15" customHeight="1" thickBot="1" x14ac:dyDescent="0.3">
      <c r="A10" s="416" t="s">
        <v>7</v>
      </c>
      <c r="B10" s="417"/>
      <c r="C10" s="417"/>
      <c r="D10" s="417"/>
      <c r="E10" s="417"/>
      <c r="F10" s="417"/>
      <c r="G10" s="417"/>
      <c r="H10" s="417"/>
      <c r="I10" s="417"/>
    </row>
    <row r="11" spans="1:9" ht="15.75" thickBot="1" x14ac:dyDescent="0.3">
      <c r="A11" s="409" t="s">
        <v>0</v>
      </c>
      <c r="B11" s="410"/>
      <c r="C11" s="410"/>
      <c r="D11" s="410"/>
      <c r="E11" s="411"/>
      <c r="F11" s="416" t="s">
        <v>1</v>
      </c>
      <c r="G11" s="417"/>
      <c r="H11" s="417"/>
      <c r="I11" s="418"/>
    </row>
    <row r="12" spans="1:9" ht="15" customHeight="1" x14ac:dyDescent="0.25">
      <c r="A12" s="45" t="s">
        <v>30</v>
      </c>
      <c r="B12" s="46" t="s">
        <v>31</v>
      </c>
      <c r="C12" s="443" t="s">
        <v>32</v>
      </c>
      <c r="D12" s="443"/>
      <c r="E12" s="481"/>
      <c r="F12" s="71" t="s">
        <v>30</v>
      </c>
      <c r="G12" s="46" t="s">
        <v>31</v>
      </c>
      <c r="H12" s="443" t="s">
        <v>32</v>
      </c>
      <c r="I12" s="481"/>
    </row>
    <row r="13" spans="1:9" x14ac:dyDescent="0.25">
      <c r="A13" s="88">
        <v>41733</v>
      </c>
      <c r="B13" s="87">
        <v>32.21</v>
      </c>
      <c r="C13" s="429" t="s">
        <v>217</v>
      </c>
      <c r="D13" s="430"/>
      <c r="E13" s="431"/>
      <c r="F13" s="106">
        <v>41731</v>
      </c>
      <c r="G13" s="89">
        <v>31.5</v>
      </c>
      <c r="H13" s="482" t="s">
        <v>217</v>
      </c>
      <c r="I13" s="483"/>
    </row>
    <row r="14" spans="1:9" x14ac:dyDescent="0.25">
      <c r="A14" s="88">
        <v>41733</v>
      </c>
      <c r="B14" s="87">
        <v>8000</v>
      </c>
      <c r="C14" s="96" t="s">
        <v>188</v>
      </c>
      <c r="D14" s="97"/>
      <c r="E14" s="98"/>
      <c r="F14" s="106">
        <v>41733</v>
      </c>
      <c r="G14" s="89">
        <v>10.5</v>
      </c>
      <c r="H14" s="482" t="s">
        <v>217</v>
      </c>
      <c r="I14" s="483"/>
    </row>
    <row r="15" spans="1:9" x14ac:dyDescent="0.25">
      <c r="A15" s="88">
        <v>41750</v>
      </c>
      <c r="B15" s="87">
        <v>787.94</v>
      </c>
      <c r="C15" s="96" t="s">
        <v>236</v>
      </c>
      <c r="D15" s="97"/>
      <c r="E15" s="98"/>
      <c r="F15" s="106">
        <v>41733</v>
      </c>
      <c r="G15" s="89">
        <v>10973.76</v>
      </c>
      <c r="H15" s="482" t="s">
        <v>188</v>
      </c>
      <c r="I15" s="483"/>
    </row>
    <row r="16" spans="1:9" x14ac:dyDescent="0.25">
      <c r="A16" s="88">
        <v>41750</v>
      </c>
      <c r="B16" s="87">
        <v>1700</v>
      </c>
      <c r="C16" s="429" t="s">
        <v>237</v>
      </c>
      <c r="D16" s="430"/>
      <c r="E16" s="431"/>
      <c r="F16" s="106">
        <v>41736</v>
      </c>
      <c r="G16" s="89">
        <v>82.5</v>
      </c>
      <c r="H16" s="482" t="s">
        <v>16</v>
      </c>
      <c r="I16" s="483"/>
    </row>
    <row r="17" spans="1:9" x14ac:dyDescent="0.25">
      <c r="A17" s="88">
        <v>41758</v>
      </c>
      <c r="B17" s="87">
        <v>30.21</v>
      </c>
      <c r="C17" s="429" t="s">
        <v>217</v>
      </c>
      <c r="D17" s="430"/>
      <c r="E17" s="431"/>
      <c r="F17" s="106">
        <v>41736</v>
      </c>
      <c r="G17" s="89">
        <v>71.75</v>
      </c>
      <c r="H17" s="482" t="s">
        <v>15</v>
      </c>
      <c r="I17" s="483"/>
    </row>
    <row r="18" spans="1:9" x14ac:dyDescent="0.25">
      <c r="A18" s="88">
        <v>41758</v>
      </c>
      <c r="B18" s="23">
        <v>5800</v>
      </c>
      <c r="C18" s="345" t="s">
        <v>188</v>
      </c>
      <c r="D18" s="345"/>
      <c r="E18" s="382"/>
      <c r="F18" s="106">
        <v>41738</v>
      </c>
      <c r="G18" s="89">
        <v>593</v>
      </c>
      <c r="H18" s="482" t="s">
        <v>173</v>
      </c>
      <c r="I18" s="483"/>
    </row>
    <row r="19" spans="1:9" x14ac:dyDescent="0.25">
      <c r="A19" s="88"/>
      <c r="B19" s="87"/>
      <c r="C19" s="429"/>
      <c r="D19" s="430"/>
      <c r="E19" s="431"/>
      <c r="F19" s="106">
        <v>41738</v>
      </c>
      <c r="G19" s="89">
        <v>3.15</v>
      </c>
      <c r="H19" s="482" t="s">
        <v>244</v>
      </c>
      <c r="I19" s="483"/>
    </row>
    <row r="20" spans="1:9" x14ac:dyDescent="0.25">
      <c r="A20" s="88"/>
      <c r="B20" s="87"/>
      <c r="C20" s="488"/>
      <c r="D20" s="489"/>
      <c r="E20" s="490"/>
      <c r="F20" s="106">
        <v>41743</v>
      </c>
      <c r="G20" s="89">
        <v>29.48</v>
      </c>
      <c r="H20" s="482" t="s">
        <v>244</v>
      </c>
      <c r="I20" s="483"/>
    </row>
    <row r="21" spans="1:9" x14ac:dyDescent="0.25">
      <c r="A21" s="88"/>
      <c r="B21" s="23"/>
      <c r="C21" s="345"/>
      <c r="D21" s="345"/>
      <c r="E21" s="382"/>
      <c r="F21" s="106">
        <v>41743</v>
      </c>
      <c r="G21" s="89">
        <v>56.7</v>
      </c>
      <c r="H21" s="482" t="s">
        <v>19</v>
      </c>
      <c r="I21" s="483"/>
    </row>
    <row r="22" spans="1:9" x14ac:dyDescent="0.25">
      <c r="A22" s="33"/>
      <c r="B22" s="23"/>
      <c r="C22" s="345"/>
      <c r="D22" s="345"/>
      <c r="E22" s="382"/>
      <c r="F22" s="106">
        <v>41743</v>
      </c>
      <c r="G22" s="89">
        <v>71</v>
      </c>
      <c r="H22" s="482" t="s">
        <v>18</v>
      </c>
      <c r="I22" s="483"/>
    </row>
    <row r="23" spans="1:9" x14ac:dyDescent="0.25">
      <c r="A23" s="33"/>
      <c r="B23" s="23"/>
      <c r="C23" s="435"/>
      <c r="D23" s="437"/>
      <c r="E23" s="436"/>
      <c r="F23" s="106">
        <v>41743</v>
      </c>
      <c r="G23" s="89">
        <v>304.60000000000002</v>
      </c>
      <c r="H23" s="482" t="s">
        <v>22</v>
      </c>
      <c r="I23" s="483"/>
    </row>
    <row r="24" spans="1:9" x14ac:dyDescent="0.25">
      <c r="A24" s="34"/>
      <c r="B24" s="2"/>
      <c r="C24" s="344"/>
      <c r="D24" s="344"/>
      <c r="E24" s="383"/>
      <c r="F24" s="106">
        <v>41743</v>
      </c>
      <c r="G24" s="89">
        <v>214.3</v>
      </c>
      <c r="H24" s="482" t="s">
        <v>20</v>
      </c>
      <c r="I24" s="483"/>
    </row>
    <row r="25" spans="1:9" x14ac:dyDescent="0.25">
      <c r="A25" s="34"/>
      <c r="B25" s="2"/>
      <c r="C25" s="344"/>
      <c r="D25" s="344"/>
      <c r="E25" s="383"/>
      <c r="F25" s="106">
        <v>41743</v>
      </c>
      <c r="G25" s="89">
        <v>13.9</v>
      </c>
      <c r="H25" s="482" t="s">
        <v>194</v>
      </c>
      <c r="I25" s="483"/>
    </row>
    <row r="26" spans="1:9" x14ac:dyDescent="0.25">
      <c r="A26" s="34"/>
      <c r="B26" s="2"/>
      <c r="C26" s="399"/>
      <c r="D26" s="400"/>
      <c r="E26" s="401"/>
      <c r="F26" s="106">
        <v>41743</v>
      </c>
      <c r="G26" s="89">
        <v>177.2</v>
      </c>
      <c r="H26" s="482" t="s">
        <v>21</v>
      </c>
      <c r="I26" s="483"/>
    </row>
    <row r="27" spans="1:9" x14ac:dyDescent="0.25">
      <c r="A27" s="34"/>
      <c r="B27" s="2"/>
      <c r="C27" s="344"/>
      <c r="D27" s="344"/>
      <c r="E27" s="383"/>
      <c r="F27" s="106">
        <v>41744</v>
      </c>
      <c r="G27" s="89">
        <v>48.24</v>
      </c>
      <c r="H27" s="482" t="s">
        <v>217</v>
      </c>
      <c r="I27" s="483"/>
    </row>
    <row r="28" spans="1:9" x14ac:dyDescent="0.25">
      <c r="A28" s="34"/>
      <c r="B28" s="2"/>
      <c r="C28" s="344"/>
      <c r="D28" s="344"/>
      <c r="E28" s="383"/>
      <c r="F28" s="106">
        <v>41744</v>
      </c>
      <c r="G28" s="89">
        <v>36.75</v>
      </c>
      <c r="H28" s="482" t="s">
        <v>217</v>
      </c>
      <c r="I28" s="483"/>
    </row>
    <row r="29" spans="1:9" x14ac:dyDescent="0.25">
      <c r="A29" s="34"/>
      <c r="B29" s="2"/>
      <c r="C29" s="344"/>
      <c r="D29" s="344"/>
      <c r="E29" s="383"/>
      <c r="F29" s="106">
        <v>41744</v>
      </c>
      <c r="G29" s="89">
        <v>9187.68</v>
      </c>
      <c r="H29" s="482" t="s">
        <v>187</v>
      </c>
      <c r="I29" s="483"/>
    </row>
    <row r="30" spans="1:9" x14ac:dyDescent="0.25">
      <c r="A30" s="34"/>
      <c r="B30" s="2"/>
      <c r="C30" s="399"/>
      <c r="D30" s="400"/>
      <c r="E30" s="401"/>
      <c r="F30" s="106">
        <v>41744</v>
      </c>
      <c r="G30" s="89">
        <v>1473.02</v>
      </c>
      <c r="H30" s="482" t="s">
        <v>187</v>
      </c>
      <c r="I30" s="483"/>
    </row>
    <row r="31" spans="1:9" x14ac:dyDescent="0.25">
      <c r="A31" s="34"/>
      <c r="B31" s="2"/>
      <c r="C31" s="399"/>
      <c r="D31" s="400"/>
      <c r="E31" s="401"/>
      <c r="F31" s="106">
        <v>41750</v>
      </c>
      <c r="G31" s="89">
        <v>1.2</v>
      </c>
      <c r="H31" s="482" t="s">
        <v>244</v>
      </c>
      <c r="I31" s="483"/>
    </row>
    <row r="32" spans="1:9" x14ac:dyDescent="0.25">
      <c r="A32" s="34"/>
      <c r="B32" s="2"/>
      <c r="C32" s="399"/>
      <c r="D32" s="400"/>
      <c r="E32" s="401"/>
      <c r="F32" s="106">
        <v>41751</v>
      </c>
      <c r="G32" s="89">
        <v>3000</v>
      </c>
      <c r="H32" s="482" t="s">
        <v>238</v>
      </c>
      <c r="I32" s="483"/>
    </row>
    <row r="33" spans="1:9" x14ac:dyDescent="0.25">
      <c r="A33" s="34"/>
      <c r="B33" s="2"/>
      <c r="C33" s="399"/>
      <c r="D33" s="400"/>
      <c r="E33" s="401"/>
      <c r="F33" s="106">
        <v>41754</v>
      </c>
      <c r="G33" s="89">
        <v>1.75</v>
      </c>
      <c r="H33" s="482" t="s">
        <v>217</v>
      </c>
      <c r="I33" s="483"/>
    </row>
    <row r="34" spans="1:9" x14ac:dyDescent="0.25">
      <c r="A34" s="34"/>
      <c r="B34" s="2"/>
      <c r="C34" s="399"/>
      <c r="D34" s="400"/>
      <c r="E34" s="401"/>
      <c r="F34" s="106">
        <v>41754</v>
      </c>
      <c r="G34" s="89">
        <v>35</v>
      </c>
      <c r="H34" s="482" t="s">
        <v>217</v>
      </c>
      <c r="I34" s="483"/>
    </row>
    <row r="35" spans="1:9" x14ac:dyDescent="0.25">
      <c r="A35" s="34"/>
      <c r="B35" s="2"/>
      <c r="C35" s="399"/>
      <c r="D35" s="400"/>
      <c r="E35" s="401"/>
      <c r="F35" s="106">
        <v>41754</v>
      </c>
      <c r="G35" s="89">
        <v>5000</v>
      </c>
      <c r="H35" s="482" t="s">
        <v>187</v>
      </c>
      <c r="I35" s="483"/>
    </row>
    <row r="36" spans="1:9" ht="15.75" thickBot="1" x14ac:dyDescent="0.3">
      <c r="A36" s="35"/>
      <c r="B36" s="36"/>
      <c r="C36" s="402"/>
      <c r="D36" s="403"/>
      <c r="E36" s="404"/>
      <c r="F36" s="107">
        <v>41754</v>
      </c>
      <c r="G36" s="102">
        <v>47.5</v>
      </c>
      <c r="H36" s="486" t="s">
        <v>239</v>
      </c>
      <c r="I36" s="487"/>
    </row>
  </sheetData>
  <mergeCells count="63">
    <mergeCell ref="A10:I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F8:G8"/>
    <mergeCell ref="A9:I9"/>
    <mergeCell ref="A11:E11"/>
    <mergeCell ref="F11:I11"/>
    <mergeCell ref="C12:E12"/>
    <mergeCell ref="H12:I12"/>
    <mergeCell ref="C13:E13"/>
    <mergeCell ref="H13:I13"/>
    <mergeCell ref="C16:E16"/>
    <mergeCell ref="H16:I16"/>
    <mergeCell ref="C17:E17"/>
    <mergeCell ref="H17:I17"/>
    <mergeCell ref="C18:E18"/>
    <mergeCell ref="H18:I18"/>
    <mergeCell ref="C19:E19"/>
    <mergeCell ref="H19:I19"/>
    <mergeCell ref="C21:E21"/>
    <mergeCell ref="H21:I21"/>
    <mergeCell ref="C22:E22"/>
    <mergeCell ref="H22:I22"/>
    <mergeCell ref="H31:I31"/>
    <mergeCell ref="H32:I32"/>
    <mergeCell ref="C27:E27"/>
    <mergeCell ref="H27:I27"/>
    <mergeCell ref="C28:E28"/>
    <mergeCell ref="H28:I28"/>
    <mergeCell ref="C29:E29"/>
    <mergeCell ref="H29:I29"/>
    <mergeCell ref="H14:I14"/>
    <mergeCell ref="H15:I15"/>
    <mergeCell ref="H20:I20"/>
    <mergeCell ref="H26:I26"/>
    <mergeCell ref="H30:I30"/>
    <mergeCell ref="H23:I23"/>
    <mergeCell ref="H24:I24"/>
    <mergeCell ref="H25:I25"/>
    <mergeCell ref="C26:E26"/>
    <mergeCell ref="C20:E20"/>
    <mergeCell ref="C30:E30"/>
    <mergeCell ref="C31:E31"/>
    <mergeCell ref="C32:E32"/>
    <mergeCell ref="C23:E23"/>
    <mergeCell ref="C24:E24"/>
    <mergeCell ref="C25:E25"/>
    <mergeCell ref="C34:E34"/>
    <mergeCell ref="C35:E35"/>
    <mergeCell ref="C36:E36"/>
    <mergeCell ref="H33:I33"/>
    <mergeCell ref="H34:I34"/>
    <mergeCell ref="H35:I35"/>
    <mergeCell ref="H36:I36"/>
    <mergeCell ref="C33:E33"/>
  </mergeCells>
  <pageMargins left="0.7" right="0.7" top="0.75" bottom="0.75" header="0.3" footer="0.3"/>
  <pageSetup paperSize="9" scale="77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7"/>
  <dimension ref="A1:I33"/>
  <sheetViews>
    <sheetView zoomScaleNormal="100" workbookViewId="0">
      <selection activeCell="F7" sqref="F7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243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246</v>
      </c>
      <c r="D5" s="359"/>
      <c r="E5" s="10">
        <v>1280.76</v>
      </c>
      <c r="F5" s="360">
        <v>3682.02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10099</v>
      </c>
      <c r="F6" s="10">
        <v>3064</v>
      </c>
      <c r="G6" s="10">
        <v>19409.7</v>
      </c>
      <c r="H6" s="26"/>
      <c r="I6" s="28"/>
    </row>
    <row r="7" spans="1:9" x14ac:dyDescent="0.25">
      <c r="C7" s="419" t="s">
        <v>6</v>
      </c>
      <c r="D7" s="362"/>
      <c r="E7" s="10">
        <v>8132.61</v>
      </c>
      <c r="F7" s="10">
        <v>20053.37</v>
      </c>
      <c r="G7" s="10"/>
      <c r="H7" s="26"/>
      <c r="I7" s="28"/>
    </row>
    <row r="8" spans="1:9" ht="36.75" customHeight="1" thickBot="1" x14ac:dyDescent="0.3">
      <c r="C8" s="420" t="s">
        <v>247</v>
      </c>
      <c r="D8" s="421"/>
      <c r="E8" s="47">
        <f>E5+E6-E7</f>
        <v>3247.1500000000005</v>
      </c>
      <c r="F8" s="422">
        <f>F5+F6+G6-F7-G7</f>
        <v>6102.3500000000022</v>
      </c>
      <c r="G8" s="422"/>
      <c r="H8" s="29">
        <f>H5+H6-H7</f>
        <v>341.54</v>
      </c>
      <c r="I8" s="30">
        <f>I5+I6-I7</f>
        <v>8.14</v>
      </c>
    </row>
    <row r="9" spans="1:9" ht="15.75" thickBot="1" x14ac:dyDescent="0.3">
      <c r="A9" s="366"/>
      <c r="B9" s="366"/>
      <c r="C9" s="366"/>
      <c r="D9" s="366"/>
      <c r="E9" s="366"/>
      <c r="F9" s="366"/>
      <c r="G9" s="366"/>
      <c r="H9" s="366"/>
      <c r="I9" s="366"/>
    </row>
    <row r="10" spans="1:9" ht="15" customHeight="1" thickBot="1" x14ac:dyDescent="0.3">
      <c r="A10" s="416" t="s">
        <v>7</v>
      </c>
      <c r="B10" s="417"/>
      <c r="C10" s="417"/>
      <c r="D10" s="417"/>
      <c r="E10" s="417"/>
      <c r="F10" s="417"/>
      <c r="G10" s="417"/>
      <c r="H10" s="417"/>
      <c r="I10" s="417"/>
    </row>
    <row r="11" spans="1:9" ht="15.75" thickBot="1" x14ac:dyDescent="0.3">
      <c r="A11" s="409" t="s">
        <v>0</v>
      </c>
      <c r="B11" s="410"/>
      <c r="C11" s="410"/>
      <c r="D11" s="410"/>
      <c r="E11" s="411"/>
      <c r="F11" s="416" t="s">
        <v>1</v>
      </c>
      <c r="G11" s="417"/>
      <c r="H11" s="417"/>
      <c r="I11" s="418"/>
    </row>
    <row r="12" spans="1:9" ht="15" customHeight="1" x14ac:dyDescent="0.25">
      <c r="A12" s="45" t="s">
        <v>30</v>
      </c>
      <c r="B12" s="46" t="s">
        <v>31</v>
      </c>
      <c r="C12" s="443" t="s">
        <v>32</v>
      </c>
      <c r="D12" s="443"/>
      <c r="E12" s="481"/>
      <c r="F12" s="71" t="s">
        <v>30</v>
      </c>
      <c r="G12" s="46" t="s">
        <v>31</v>
      </c>
      <c r="H12" s="443" t="s">
        <v>32</v>
      </c>
      <c r="I12" s="481"/>
    </row>
    <row r="13" spans="1:9" x14ac:dyDescent="0.25">
      <c r="A13" s="88">
        <v>41786</v>
      </c>
      <c r="B13" s="87">
        <v>32.61</v>
      </c>
      <c r="C13" s="429" t="s">
        <v>217</v>
      </c>
      <c r="D13" s="430"/>
      <c r="E13" s="431"/>
      <c r="F13" s="106">
        <v>41766</v>
      </c>
      <c r="G13" s="89">
        <v>31.5</v>
      </c>
      <c r="H13" s="482" t="s">
        <v>217</v>
      </c>
      <c r="I13" s="483"/>
    </row>
    <row r="14" spans="1:9" x14ac:dyDescent="0.25">
      <c r="A14" s="88">
        <v>41786</v>
      </c>
      <c r="B14" s="87">
        <v>8100</v>
      </c>
      <c r="C14" s="429" t="s">
        <v>188</v>
      </c>
      <c r="D14" s="430"/>
      <c r="E14" s="431"/>
      <c r="F14" s="106">
        <v>41766</v>
      </c>
      <c r="G14" s="89">
        <v>87.25</v>
      </c>
      <c r="H14" s="482" t="s">
        <v>16</v>
      </c>
      <c r="I14" s="483"/>
    </row>
    <row r="15" spans="1:9" x14ac:dyDescent="0.25">
      <c r="A15" s="88"/>
      <c r="B15" s="87"/>
      <c r="C15" s="96"/>
      <c r="D15" s="97"/>
      <c r="E15" s="98"/>
      <c r="F15" s="106">
        <v>41766</v>
      </c>
      <c r="G15" s="89">
        <v>71.25</v>
      </c>
      <c r="H15" s="482" t="s">
        <v>15</v>
      </c>
      <c r="I15" s="483"/>
    </row>
    <row r="16" spans="1:9" x14ac:dyDescent="0.25">
      <c r="A16" s="88"/>
      <c r="B16" s="87"/>
      <c r="C16" s="429"/>
      <c r="D16" s="430"/>
      <c r="E16" s="431"/>
      <c r="F16" s="106">
        <v>41773</v>
      </c>
      <c r="G16" s="89">
        <v>149</v>
      </c>
      <c r="H16" s="482" t="s">
        <v>241</v>
      </c>
      <c r="I16" s="483"/>
    </row>
    <row r="17" spans="1:9" x14ac:dyDescent="0.25">
      <c r="A17" s="88"/>
      <c r="B17" s="87"/>
      <c r="C17" s="429"/>
      <c r="D17" s="430"/>
      <c r="E17" s="431"/>
      <c r="F17" s="106">
        <v>41773</v>
      </c>
      <c r="G17" s="89">
        <v>35</v>
      </c>
      <c r="H17" s="482" t="s">
        <v>217</v>
      </c>
      <c r="I17" s="483"/>
    </row>
    <row r="18" spans="1:9" x14ac:dyDescent="0.25">
      <c r="A18" s="88"/>
      <c r="B18" s="23"/>
      <c r="C18" s="345"/>
      <c r="D18" s="345"/>
      <c r="E18" s="382"/>
      <c r="F18" s="106">
        <v>41773</v>
      </c>
      <c r="G18" s="89">
        <v>1.75</v>
      </c>
      <c r="H18" s="482" t="s">
        <v>217</v>
      </c>
      <c r="I18" s="483"/>
    </row>
    <row r="19" spans="1:9" x14ac:dyDescent="0.25">
      <c r="A19" s="88"/>
      <c r="B19" s="87"/>
      <c r="C19" s="429"/>
      <c r="D19" s="430"/>
      <c r="E19" s="431"/>
      <c r="F19" s="106">
        <v>41773</v>
      </c>
      <c r="G19" s="89">
        <v>1.75</v>
      </c>
      <c r="H19" s="482" t="s">
        <v>217</v>
      </c>
      <c r="I19" s="483"/>
    </row>
    <row r="20" spans="1:9" x14ac:dyDescent="0.25">
      <c r="A20" s="88"/>
      <c r="B20" s="87"/>
      <c r="C20" s="488"/>
      <c r="D20" s="489"/>
      <c r="E20" s="490"/>
      <c r="F20" s="106">
        <v>41773</v>
      </c>
      <c r="G20" s="89">
        <v>35</v>
      </c>
      <c r="H20" s="482" t="s">
        <v>217</v>
      </c>
      <c r="I20" s="483"/>
    </row>
    <row r="21" spans="1:9" x14ac:dyDescent="0.25">
      <c r="A21" s="88"/>
      <c r="B21" s="87"/>
      <c r="C21" s="103"/>
      <c r="D21" s="104"/>
      <c r="E21" s="105"/>
      <c r="F21" s="106">
        <v>41773</v>
      </c>
      <c r="G21" s="89">
        <v>4187</v>
      </c>
      <c r="H21" s="491" t="s">
        <v>187</v>
      </c>
      <c r="I21" s="492"/>
    </row>
    <row r="22" spans="1:9" x14ac:dyDescent="0.25">
      <c r="A22" s="88"/>
      <c r="B22" s="87"/>
      <c r="C22" s="103"/>
      <c r="D22" s="104"/>
      <c r="E22" s="105"/>
      <c r="F22" s="106">
        <v>41773</v>
      </c>
      <c r="G22" s="89">
        <v>6300</v>
      </c>
      <c r="H22" s="491" t="s">
        <v>188</v>
      </c>
      <c r="I22" s="492"/>
    </row>
    <row r="23" spans="1:9" x14ac:dyDescent="0.25">
      <c r="A23" s="33"/>
      <c r="B23" s="23"/>
      <c r="C23" s="345"/>
      <c r="D23" s="345"/>
      <c r="E23" s="382"/>
      <c r="F23" s="106">
        <v>41774</v>
      </c>
      <c r="G23" s="89">
        <v>80.400000000000006</v>
      </c>
      <c r="H23" s="482" t="s">
        <v>18</v>
      </c>
      <c r="I23" s="483"/>
    </row>
    <row r="24" spans="1:9" x14ac:dyDescent="0.25">
      <c r="A24" s="33"/>
      <c r="B24" s="23"/>
      <c r="C24" s="435"/>
      <c r="D24" s="437"/>
      <c r="E24" s="436"/>
      <c r="F24" s="106">
        <v>41774</v>
      </c>
      <c r="G24" s="89">
        <v>185.7</v>
      </c>
      <c r="H24" s="482" t="s">
        <v>22</v>
      </c>
      <c r="I24" s="483"/>
    </row>
    <row r="25" spans="1:9" x14ac:dyDescent="0.25">
      <c r="A25" s="34"/>
      <c r="B25" s="2"/>
      <c r="C25" s="344"/>
      <c r="D25" s="344"/>
      <c r="E25" s="383"/>
      <c r="F25" s="106">
        <v>41774</v>
      </c>
      <c r="G25" s="89">
        <v>159.19999999999999</v>
      </c>
      <c r="H25" s="482" t="s">
        <v>20</v>
      </c>
      <c r="I25" s="483"/>
    </row>
    <row r="26" spans="1:9" x14ac:dyDescent="0.25">
      <c r="A26" s="34"/>
      <c r="B26" s="2"/>
      <c r="C26" s="344"/>
      <c r="D26" s="344"/>
      <c r="E26" s="383"/>
      <c r="F26" s="106">
        <v>41774</v>
      </c>
      <c r="G26" s="89">
        <v>17.100000000000001</v>
      </c>
      <c r="H26" s="482" t="s">
        <v>194</v>
      </c>
      <c r="I26" s="483"/>
    </row>
    <row r="27" spans="1:9" x14ac:dyDescent="0.25">
      <c r="A27" s="34"/>
      <c r="B27" s="2"/>
      <c r="C27" s="399"/>
      <c r="D27" s="400"/>
      <c r="E27" s="401"/>
      <c r="F27" s="106">
        <v>41774</v>
      </c>
      <c r="G27" s="89">
        <v>83.3</v>
      </c>
      <c r="H27" s="482" t="s">
        <v>21</v>
      </c>
      <c r="I27" s="483"/>
    </row>
    <row r="28" spans="1:9" x14ac:dyDescent="0.25">
      <c r="A28" s="34"/>
      <c r="B28" s="2"/>
      <c r="C28" s="344"/>
      <c r="D28" s="344"/>
      <c r="E28" s="383"/>
      <c r="F28" s="106">
        <v>41782</v>
      </c>
      <c r="G28" s="89">
        <v>12</v>
      </c>
      <c r="H28" s="482" t="s">
        <v>244</v>
      </c>
      <c r="I28" s="483"/>
    </row>
    <row r="29" spans="1:9" x14ac:dyDescent="0.25">
      <c r="A29" s="34"/>
      <c r="B29" s="2"/>
      <c r="C29" s="344"/>
      <c r="D29" s="344"/>
      <c r="E29" s="383"/>
      <c r="F29" s="106">
        <v>41786</v>
      </c>
      <c r="G29" s="89">
        <v>1.75</v>
      </c>
      <c r="H29" s="482" t="s">
        <v>217</v>
      </c>
      <c r="I29" s="483"/>
    </row>
    <row r="30" spans="1:9" x14ac:dyDescent="0.25">
      <c r="A30" s="34"/>
      <c r="B30" s="2"/>
      <c r="C30" s="344"/>
      <c r="D30" s="344"/>
      <c r="E30" s="383"/>
      <c r="F30" s="106">
        <v>41786</v>
      </c>
      <c r="G30" s="89">
        <v>35</v>
      </c>
      <c r="H30" s="482" t="s">
        <v>217</v>
      </c>
      <c r="I30" s="483"/>
    </row>
    <row r="31" spans="1:9" x14ac:dyDescent="0.25">
      <c r="A31" s="34"/>
      <c r="B31" s="2"/>
      <c r="C31" s="399"/>
      <c r="D31" s="400"/>
      <c r="E31" s="401"/>
      <c r="F31" s="106">
        <v>41786</v>
      </c>
      <c r="G31" s="89">
        <v>6942.42</v>
      </c>
      <c r="H31" s="482" t="s">
        <v>188</v>
      </c>
      <c r="I31" s="483"/>
    </row>
    <row r="32" spans="1:9" x14ac:dyDescent="0.25">
      <c r="A32" s="34"/>
      <c r="B32" s="2"/>
      <c r="C32" s="399"/>
      <c r="D32" s="400"/>
      <c r="E32" s="401"/>
      <c r="F32" s="106">
        <v>41786</v>
      </c>
      <c r="G32" s="89">
        <v>1606</v>
      </c>
      <c r="H32" s="482" t="s">
        <v>242</v>
      </c>
      <c r="I32" s="483"/>
    </row>
    <row r="33" spans="1:9" ht="15.75" thickBot="1" x14ac:dyDescent="0.3">
      <c r="A33" s="35"/>
      <c r="B33" s="36"/>
      <c r="C33" s="402"/>
      <c r="D33" s="403"/>
      <c r="E33" s="404"/>
      <c r="F33" s="107">
        <v>41787</v>
      </c>
      <c r="G33" s="102">
        <v>31</v>
      </c>
      <c r="H33" s="486" t="s">
        <v>239</v>
      </c>
      <c r="I33" s="487"/>
    </row>
  </sheetData>
  <mergeCells count="56">
    <mergeCell ref="H21:I21"/>
    <mergeCell ref="H22:I22"/>
    <mergeCell ref="C31:E31"/>
    <mergeCell ref="H31:I31"/>
    <mergeCell ref="C25:E25"/>
    <mergeCell ref="H25:I25"/>
    <mergeCell ref="C26:E26"/>
    <mergeCell ref="H26:I26"/>
    <mergeCell ref="C27:E27"/>
    <mergeCell ref="H27:I27"/>
    <mergeCell ref="C23:E23"/>
    <mergeCell ref="H23:I23"/>
    <mergeCell ref="C24:E24"/>
    <mergeCell ref="H24:I24"/>
    <mergeCell ref="C32:E32"/>
    <mergeCell ref="H32:I32"/>
    <mergeCell ref="C33:E33"/>
    <mergeCell ref="H33:I33"/>
    <mergeCell ref="C28:E28"/>
    <mergeCell ref="H28:I28"/>
    <mergeCell ref="C29:E29"/>
    <mergeCell ref="H29:I29"/>
    <mergeCell ref="C30:E30"/>
    <mergeCell ref="H30:I30"/>
    <mergeCell ref="H18:I18"/>
    <mergeCell ref="C19:E19"/>
    <mergeCell ref="H19:I19"/>
    <mergeCell ref="C20:E20"/>
    <mergeCell ref="H20:I20"/>
    <mergeCell ref="C18:E18"/>
    <mergeCell ref="H14:I14"/>
    <mergeCell ref="H15:I15"/>
    <mergeCell ref="C16:E16"/>
    <mergeCell ref="H16:I16"/>
    <mergeCell ref="C17:E17"/>
    <mergeCell ref="H17:I17"/>
    <mergeCell ref="C14:E14"/>
    <mergeCell ref="A11:E11"/>
    <mergeCell ref="F11:I11"/>
    <mergeCell ref="C12:E12"/>
    <mergeCell ref="H12:I12"/>
    <mergeCell ref="C13:E13"/>
    <mergeCell ref="H13:I13"/>
    <mergeCell ref="A10:I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F8:G8"/>
    <mergeCell ref="A9:I9"/>
  </mergeCells>
  <pageMargins left="0.7" right="0.7" top="0.75" bottom="0.75" header="0.3" footer="0.3"/>
  <pageSetup paperSize="9" scale="77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8"/>
  <dimension ref="A1:L38"/>
  <sheetViews>
    <sheetView zoomScaleNormal="100" workbookViewId="0">
      <selection activeCell="C7" sqref="C7:D7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12" ht="15.75" thickBot="1" x14ac:dyDescent="0.3"/>
    <row r="2" spans="1:12" ht="21.75" customHeight="1" x14ac:dyDescent="0.35">
      <c r="C2" s="413" t="s">
        <v>245</v>
      </c>
      <c r="D2" s="414"/>
      <c r="E2" s="414"/>
      <c r="F2" s="414"/>
      <c r="G2" s="414"/>
      <c r="H2" s="414"/>
      <c r="I2" s="415"/>
    </row>
    <row r="3" spans="1:12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12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12" ht="30.75" customHeight="1" x14ac:dyDescent="0.25">
      <c r="C5" s="425" t="s">
        <v>248</v>
      </c>
      <c r="D5" s="359"/>
      <c r="E5" s="10">
        <v>3247.15</v>
      </c>
      <c r="F5" s="360">
        <v>6102.35</v>
      </c>
      <c r="G5" s="360"/>
      <c r="H5" s="26">
        <v>341.54</v>
      </c>
      <c r="I5" s="27">
        <v>8.14</v>
      </c>
    </row>
    <row r="6" spans="1:12" x14ac:dyDescent="0.25">
      <c r="C6" s="419" t="s">
        <v>3</v>
      </c>
      <c r="D6" s="362"/>
      <c r="E6" s="10">
        <v>9882</v>
      </c>
      <c r="F6" s="10">
        <v>4678</v>
      </c>
      <c r="G6" s="10">
        <v>22097.5</v>
      </c>
      <c r="H6" s="26"/>
      <c r="I6" s="28"/>
    </row>
    <row r="7" spans="1:12" x14ac:dyDescent="0.25">
      <c r="C7" s="494" t="s">
        <v>298</v>
      </c>
      <c r="D7" s="495"/>
      <c r="E7" s="10">
        <v>5000</v>
      </c>
      <c r="F7" s="10"/>
      <c r="G7" s="10"/>
      <c r="H7" s="26"/>
      <c r="I7" s="28"/>
    </row>
    <row r="8" spans="1:12" x14ac:dyDescent="0.25">
      <c r="C8" s="419" t="s">
        <v>6</v>
      </c>
      <c r="D8" s="362"/>
      <c r="E8" s="10">
        <v>17570.47</v>
      </c>
      <c r="F8" s="10">
        <v>25614.11</v>
      </c>
      <c r="G8" s="10"/>
      <c r="H8" s="26"/>
      <c r="I8" s="28"/>
    </row>
    <row r="9" spans="1:12" ht="36.75" customHeight="1" thickBot="1" x14ac:dyDescent="0.3">
      <c r="C9" s="420" t="s">
        <v>249</v>
      </c>
      <c r="D9" s="421"/>
      <c r="E9" s="47">
        <f>E5+E6+E7-E8</f>
        <v>558.68000000000029</v>
      </c>
      <c r="F9" s="422">
        <f>F5+F6+G6-F8-G8</f>
        <v>7263.739999999998</v>
      </c>
      <c r="G9" s="422"/>
      <c r="H9" s="29">
        <f>H5+H6-H8</f>
        <v>341.54</v>
      </c>
      <c r="I9" s="30">
        <f>I5+I6-I8</f>
        <v>8.14</v>
      </c>
    </row>
    <row r="10" spans="1:12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12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12" ht="15.75" thickBot="1" x14ac:dyDescent="0.3">
      <c r="A12" s="409" t="s">
        <v>0</v>
      </c>
      <c r="B12" s="410"/>
      <c r="C12" s="410"/>
      <c r="D12" s="410"/>
      <c r="E12" s="411"/>
      <c r="F12" s="416" t="s">
        <v>1</v>
      </c>
      <c r="G12" s="417"/>
      <c r="H12" s="417"/>
      <c r="I12" s="418"/>
    </row>
    <row r="13" spans="1:12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44"/>
      <c r="F13" s="109" t="s">
        <v>30</v>
      </c>
      <c r="G13" s="108" t="s">
        <v>31</v>
      </c>
      <c r="H13" s="443" t="s">
        <v>32</v>
      </c>
      <c r="I13" s="481"/>
    </row>
    <row r="14" spans="1:12" x14ac:dyDescent="0.25">
      <c r="A14" s="88">
        <v>41796</v>
      </c>
      <c r="B14" s="87">
        <v>30.21</v>
      </c>
      <c r="C14" s="429" t="s">
        <v>217</v>
      </c>
      <c r="D14" s="430"/>
      <c r="E14" s="430"/>
      <c r="F14" s="90">
        <v>41792</v>
      </c>
      <c r="G14" s="89">
        <v>31.5</v>
      </c>
      <c r="H14" s="482" t="s">
        <v>217</v>
      </c>
      <c r="I14" s="483"/>
    </row>
    <row r="15" spans="1:12" x14ac:dyDescent="0.25">
      <c r="A15" s="88">
        <v>41796</v>
      </c>
      <c r="B15" s="87">
        <v>3000</v>
      </c>
      <c r="C15" s="429" t="s">
        <v>188</v>
      </c>
      <c r="D15" s="430"/>
      <c r="E15" s="430"/>
      <c r="F15" s="90">
        <v>41795</v>
      </c>
      <c r="G15" s="89">
        <v>850</v>
      </c>
      <c r="H15" s="482" t="s">
        <v>252</v>
      </c>
      <c r="I15" s="483"/>
      <c r="K15" s="493"/>
      <c r="L15" s="493"/>
    </row>
    <row r="16" spans="1:12" x14ac:dyDescent="0.25">
      <c r="A16" s="88">
        <v>41815</v>
      </c>
      <c r="B16" s="87">
        <v>40.26</v>
      </c>
      <c r="C16" s="429" t="s">
        <v>217</v>
      </c>
      <c r="D16" s="430"/>
      <c r="E16" s="430"/>
      <c r="F16" s="90">
        <v>41795</v>
      </c>
      <c r="G16" s="89">
        <v>1.75</v>
      </c>
      <c r="H16" s="482" t="s">
        <v>253</v>
      </c>
      <c r="I16" s="483"/>
      <c r="K16" s="493"/>
      <c r="L16" s="493"/>
    </row>
    <row r="17" spans="1:9" x14ac:dyDescent="0.25">
      <c r="A17" s="88">
        <v>41815</v>
      </c>
      <c r="B17" s="87">
        <v>10000</v>
      </c>
      <c r="C17" s="429" t="s">
        <v>188</v>
      </c>
      <c r="D17" s="430"/>
      <c r="E17" s="430"/>
      <c r="F17" s="90">
        <v>41795</v>
      </c>
      <c r="G17" s="89">
        <v>35</v>
      </c>
      <c r="H17" s="482" t="s">
        <v>217</v>
      </c>
      <c r="I17" s="483"/>
    </row>
    <row r="18" spans="1:9" x14ac:dyDescent="0.25">
      <c r="A18" s="88">
        <v>41817</v>
      </c>
      <c r="B18" s="87">
        <v>4500</v>
      </c>
      <c r="C18" s="429" t="s">
        <v>251</v>
      </c>
      <c r="D18" s="430"/>
      <c r="E18" s="430"/>
      <c r="F18" s="90">
        <v>41796</v>
      </c>
      <c r="G18" s="89">
        <v>1.75</v>
      </c>
      <c r="H18" s="482" t="s">
        <v>253</v>
      </c>
      <c r="I18" s="483"/>
    </row>
    <row r="19" spans="1:9" x14ac:dyDescent="0.25">
      <c r="A19" s="88"/>
      <c r="B19" s="23"/>
      <c r="C19" s="345"/>
      <c r="D19" s="345"/>
      <c r="E19" s="369"/>
      <c r="F19" s="90">
        <v>41796</v>
      </c>
      <c r="G19" s="89">
        <v>35</v>
      </c>
      <c r="H19" s="482" t="s">
        <v>217</v>
      </c>
      <c r="I19" s="483"/>
    </row>
    <row r="20" spans="1:9" x14ac:dyDescent="0.25">
      <c r="A20" s="88"/>
      <c r="B20" s="87"/>
      <c r="C20" s="429"/>
      <c r="D20" s="430"/>
      <c r="E20" s="430"/>
      <c r="F20" s="90">
        <v>41796</v>
      </c>
      <c r="G20" s="89">
        <v>84</v>
      </c>
      <c r="H20" s="482" t="s">
        <v>19</v>
      </c>
      <c r="I20" s="483"/>
    </row>
    <row r="21" spans="1:9" x14ac:dyDescent="0.25">
      <c r="A21" s="88"/>
      <c r="B21" s="87"/>
      <c r="C21" s="488"/>
      <c r="D21" s="489"/>
      <c r="E21" s="489"/>
      <c r="F21" s="90">
        <v>41796</v>
      </c>
      <c r="G21" s="89">
        <v>961</v>
      </c>
      <c r="H21" s="482" t="s">
        <v>171</v>
      </c>
      <c r="I21" s="483"/>
    </row>
    <row r="22" spans="1:9" x14ac:dyDescent="0.25">
      <c r="A22" s="88"/>
      <c r="B22" s="87"/>
      <c r="C22" s="488"/>
      <c r="D22" s="489"/>
      <c r="E22" s="490"/>
      <c r="F22" s="90">
        <v>41796</v>
      </c>
      <c r="G22" s="89">
        <v>7000</v>
      </c>
      <c r="H22" s="482" t="s">
        <v>188</v>
      </c>
      <c r="I22" s="483"/>
    </row>
    <row r="23" spans="1:9" x14ac:dyDescent="0.25">
      <c r="A23" s="88"/>
      <c r="B23" s="87"/>
      <c r="C23" s="488"/>
      <c r="D23" s="489"/>
      <c r="E23" s="490"/>
      <c r="F23" s="90">
        <v>41799</v>
      </c>
      <c r="G23" s="89">
        <v>91.25</v>
      </c>
      <c r="H23" s="482" t="s">
        <v>16</v>
      </c>
      <c r="I23" s="483"/>
    </row>
    <row r="24" spans="1:9" x14ac:dyDescent="0.25">
      <c r="A24" s="88"/>
      <c r="B24" s="87"/>
      <c r="C24" s="488"/>
      <c r="D24" s="489"/>
      <c r="E24" s="490"/>
      <c r="F24" s="90">
        <v>41799</v>
      </c>
      <c r="G24" s="89">
        <v>75.5</v>
      </c>
      <c r="H24" s="482" t="s">
        <v>15</v>
      </c>
      <c r="I24" s="483"/>
    </row>
    <row r="25" spans="1:9" x14ac:dyDescent="0.25">
      <c r="A25" s="33"/>
      <c r="B25" s="23"/>
      <c r="C25" s="345"/>
      <c r="D25" s="345"/>
      <c r="E25" s="369"/>
      <c r="F25" s="90">
        <v>41806</v>
      </c>
      <c r="G25" s="89">
        <v>14.4</v>
      </c>
      <c r="H25" s="482" t="s">
        <v>253</v>
      </c>
      <c r="I25" s="483"/>
    </row>
    <row r="26" spans="1:9" x14ac:dyDescent="0.25">
      <c r="A26" s="33"/>
      <c r="B26" s="23"/>
      <c r="C26" s="435"/>
      <c r="D26" s="437"/>
      <c r="E26" s="436"/>
      <c r="F26" s="90">
        <v>41806</v>
      </c>
      <c r="G26" s="89">
        <v>17.600000000000001</v>
      </c>
      <c r="H26" s="482" t="s">
        <v>253</v>
      </c>
      <c r="I26" s="483"/>
    </row>
    <row r="27" spans="1:9" x14ac:dyDescent="0.25">
      <c r="A27" s="33"/>
      <c r="B27" s="23"/>
      <c r="C27" s="435"/>
      <c r="D27" s="437"/>
      <c r="E27" s="436"/>
      <c r="F27" s="90">
        <v>41806</v>
      </c>
      <c r="G27" s="89">
        <v>69.400000000000006</v>
      </c>
      <c r="H27" s="482" t="s">
        <v>18</v>
      </c>
      <c r="I27" s="483"/>
    </row>
    <row r="28" spans="1:9" x14ac:dyDescent="0.25">
      <c r="A28" s="33"/>
      <c r="B28" s="23"/>
      <c r="C28" s="435"/>
      <c r="D28" s="437"/>
      <c r="E28" s="436"/>
      <c r="F28" s="90">
        <v>41806</v>
      </c>
      <c r="G28" s="89">
        <v>145.69999999999999</v>
      </c>
      <c r="H28" s="482" t="s">
        <v>22</v>
      </c>
      <c r="I28" s="483"/>
    </row>
    <row r="29" spans="1:9" x14ac:dyDescent="0.25">
      <c r="A29" s="33"/>
      <c r="B29" s="23"/>
      <c r="C29" s="435"/>
      <c r="D29" s="437"/>
      <c r="E29" s="436"/>
      <c r="F29" s="90">
        <v>41806</v>
      </c>
      <c r="G29" s="89">
        <v>92.2</v>
      </c>
      <c r="H29" s="482" t="s">
        <v>20</v>
      </c>
      <c r="I29" s="483"/>
    </row>
    <row r="30" spans="1:9" x14ac:dyDescent="0.25">
      <c r="A30" s="34"/>
      <c r="B30" s="2"/>
      <c r="C30" s="344"/>
      <c r="D30" s="344"/>
      <c r="E30" s="460"/>
      <c r="F30" s="90">
        <v>41808</v>
      </c>
      <c r="G30" s="89">
        <v>2.2999999999999998</v>
      </c>
      <c r="H30" s="482" t="s">
        <v>253</v>
      </c>
      <c r="I30" s="483"/>
    </row>
    <row r="31" spans="1:9" x14ac:dyDescent="0.25">
      <c r="A31" s="34"/>
      <c r="B31" s="2"/>
      <c r="C31" s="344"/>
      <c r="D31" s="344"/>
      <c r="E31" s="460"/>
      <c r="F31" s="90">
        <v>41808</v>
      </c>
      <c r="G31" s="89">
        <v>35</v>
      </c>
      <c r="H31" s="482" t="s">
        <v>217</v>
      </c>
      <c r="I31" s="483"/>
    </row>
    <row r="32" spans="1:9" x14ac:dyDescent="0.25">
      <c r="A32" s="34"/>
      <c r="B32" s="2"/>
      <c r="C32" s="344"/>
      <c r="D32" s="344"/>
      <c r="E32" s="460"/>
      <c r="F32" s="90">
        <v>41808</v>
      </c>
      <c r="G32" s="89">
        <v>45.94</v>
      </c>
      <c r="H32" s="482" t="s">
        <v>217</v>
      </c>
      <c r="I32" s="483"/>
    </row>
    <row r="33" spans="1:9" x14ac:dyDescent="0.25">
      <c r="A33" s="34"/>
      <c r="B33" s="2"/>
      <c r="C33" s="399"/>
      <c r="D33" s="400"/>
      <c r="E33" s="400"/>
      <c r="F33" s="90">
        <v>41808</v>
      </c>
      <c r="G33" s="89">
        <v>1.75</v>
      </c>
      <c r="H33" s="482" t="s">
        <v>253</v>
      </c>
      <c r="I33" s="483"/>
    </row>
    <row r="34" spans="1:9" x14ac:dyDescent="0.25">
      <c r="A34" s="34"/>
      <c r="B34" s="2"/>
      <c r="C34" s="399"/>
      <c r="D34" s="400"/>
      <c r="E34" s="400"/>
      <c r="F34" s="90">
        <v>41808</v>
      </c>
      <c r="G34" s="89">
        <v>650</v>
      </c>
      <c r="H34" s="482" t="s">
        <v>254</v>
      </c>
      <c r="I34" s="483"/>
    </row>
    <row r="35" spans="1:9" x14ac:dyDescent="0.25">
      <c r="A35" s="69"/>
      <c r="B35" s="70"/>
      <c r="C35" s="399"/>
      <c r="D35" s="400"/>
      <c r="E35" s="401"/>
      <c r="F35" s="90">
        <v>41808</v>
      </c>
      <c r="G35" s="89">
        <v>1148.3900000000001</v>
      </c>
      <c r="H35" s="482" t="s">
        <v>188</v>
      </c>
      <c r="I35" s="483"/>
    </row>
    <row r="36" spans="1:9" x14ac:dyDescent="0.25">
      <c r="A36" s="69"/>
      <c r="B36" s="70"/>
      <c r="C36" s="399"/>
      <c r="D36" s="400"/>
      <c r="E36" s="401"/>
      <c r="F36" s="90">
        <v>41808</v>
      </c>
      <c r="G36" s="89">
        <v>9187.68</v>
      </c>
      <c r="H36" s="482" t="s">
        <v>187</v>
      </c>
      <c r="I36" s="483"/>
    </row>
    <row r="37" spans="1:9" x14ac:dyDescent="0.25">
      <c r="A37" s="69"/>
      <c r="B37" s="70"/>
      <c r="C37" s="399"/>
      <c r="D37" s="400"/>
      <c r="E37" s="401"/>
      <c r="F37" s="90">
        <v>41815</v>
      </c>
      <c r="G37" s="89">
        <v>37</v>
      </c>
      <c r="H37" s="482" t="s">
        <v>239</v>
      </c>
      <c r="I37" s="483"/>
    </row>
    <row r="38" spans="1:9" ht="15.75" thickBot="1" x14ac:dyDescent="0.3">
      <c r="A38" s="35"/>
      <c r="B38" s="36"/>
      <c r="C38" s="402"/>
      <c r="D38" s="403"/>
      <c r="E38" s="403"/>
      <c r="F38" s="110">
        <v>41815</v>
      </c>
      <c r="G38" s="102">
        <v>5000</v>
      </c>
      <c r="H38" s="486" t="s">
        <v>238</v>
      </c>
      <c r="I38" s="487"/>
    </row>
  </sheetData>
  <mergeCells count="70">
    <mergeCell ref="A11:I11"/>
    <mergeCell ref="C7:D7"/>
    <mergeCell ref="C2:I2"/>
    <mergeCell ref="C3:D4"/>
    <mergeCell ref="E3:E4"/>
    <mergeCell ref="F3:H3"/>
    <mergeCell ref="I3:I4"/>
    <mergeCell ref="C5:D5"/>
    <mergeCell ref="F5:G5"/>
    <mergeCell ref="C6:D6"/>
    <mergeCell ref="C8:D8"/>
    <mergeCell ref="C9:D9"/>
    <mergeCell ref="F9:G9"/>
    <mergeCell ref="A10:I10"/>
    <mergeCell ref="C18:E18"/>
    <mergeCell ref="H18:I18"/>
    <mergeCell ref="C16:E16"/>
    <mergeCell ref="A12:E12"/>
    <mergeCell ref="F12:I12"/>
    <mergeCell ref="C13:E13"/>
    <mergeCell ref="H13:I13"/>
    <mergeCell ref="C14:E14"/>
    <mergeCell ref="H14:I14"/>
    <mergeCell ref="C15:E15"/>
    <mergeCell ref="H15:I15"/>
    <mergeCell ref="H16:I16"/>
    <mergeCell ref="C17:E17"/>
    <mergeCell ref="H17:I17"/>
    <mergeCell ref="C19:E19"/>
    <mergeCell ref="H19:I19"/>
    <mergeCell ref="C20:E20"/>
    <mergeCell ref="H20:I20"/>
    <mergeCell ref="C21:E21"/>
    <mergeCell ref="H21:I21"/>
    <mergeCell ref="C25:E25"/>
    <mergeCell ref="H25:I25"/>
    <mergeCell ref="H29:I29"/>
    <mergeCell ref="C22:E22"/>
    <mergeCell ref="C23:E23"/>
    <mergeCell ref="C24:E24"/>
    <mergeCell ref="H28:I28"/>
    <mergeCell ref="C26:E26"/>
    <mergeCell ref="C27:E27"/>
    <mergeCell ref="C28:E28"/>
    <mergeCell ref="C29:E29"/>
    <mergeCell ref="C38:E38"/>
    <mergeCell ref="H38:I38"/>
    <mergeCell ref="H35:I35"/>
    <mergeCell ref="H36:I36"/>
    <mergeCell ref="H37:I37"/>
    <mergeCell ref="C37:E37"/>
    <mergeCell ref="C36:E36"/>
    <mergeCell ref="C35:E35"/>
    <mergeCell ref="K15:L15"/>
    <mergeCell ref="K16:L16"/>
    <mergeCell ref="H24:I24"/>
    <mergeCell ref="H26:I26"/>
    <mergeCell ref="H27:I27"/>
    <mergeCell ref="H22:I22"/>
    <mergeCell ref="H23:I23"/>
    <mergeCell ref="C33:E33"/>
    <mergeCell ref="H33:I33"/>
    <mergeCell ref="C34:E34"/>
    <mergeCell ref="H34:I34"/>
    <mergeCell ref="C30:E30"/>
    <mergeCell ref="H30:I30"/>
    <mergeCell ref="C31:E31"/>
    <mergeCell ref="H31:I31"/>
    <mergeCell ref="C32:E32"/>
    <mergeCell ref="H32:I32"/>
  </mergeCells>
  <pageMargins left="0.7" right="0.7" top="0.75" bottom="0.75" header="0.3" footer="0.3"/>
  <pageSetup paperSize="9" scale="77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9"/>
  <dimension ref="A1:L32"/>
  <sheetViews>
    <sheetView zoomScaleNormal="100" workbookViewId="0">
      <selection activeCell="F8" sqref="F8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12" ht="15.75" thickBot="1" x14ac:dyDescent="0.3"/>
    <row r="2" spans="1:12" ht="21.75" customHeight="1" x14ac:dyDescent="0.35">
      <c r="C2" s="413" t="s">
        <v>259</v>
      </c>
      <c r="D2" s="414"/>
      <c r="E2" s="414"/>
      <c r="F2" s="414"/>
      <c r="G2" s="414"/>
      <c r="H2" s="414"/>
      <c r="I2" s="415"/>
    </row>
    <row r="3" spans="1:12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12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12" ht="30.75" customHeight="1" x14ac:dyDescent="0.25">
      <c r="C5" s="425" t="s">
        <v>255</v>
      </c>
      <c r="D5" s="359"/>
      <c r="E5" s="10">
        <v>558.67999999999995</v>
      </c>
      <c r="F5" s="360">
        <v>7263.74</v>
      </c>
      <c r="G5" s="360"/>
      <c r="H5" s="26">
        <v>341.54</v>
      </c>
      <c r="I5" s="27">
        <v>8.14</v>
      </c>
    </row>
    <row r="6" spans="1:12" x14ac:dyDescent="0.25">
      <c r="C6" s="419" t="s">
        <v>3</v>
      </c>
      <c r="D6" s="362"/>
      <c r="E6" s="10">
        <v>8717</v>
      </c>
      <c r="F6" s="10">
        <v>6540</v>
      </c>
      <c r="G6" s="10">
        <v>17926.3</v>
      </c>
      <c r="H6" s="26"/>
      <c r="I6" s="28"/>
    </row>
    <row r="7" spans="1:12" x14ac:dyDescent="0.25">
      <c r="C7" s="494" t="s">
        <v>250</v>
      </c>
      <c r="D7" s="495"/>
      <c r="E7" s="10"/>
      <c r="F7" s="10"/>
      <c r="G7" s="10"/>
      <c r="H7" s="26"/>
      <c r="I7" s="28"/>
    </row>
    <row r="8" spans="1:12" x14ac:dyDescent="0.25">
      <c r="C8" s="419" t="s">
        <v>6</v>
      </c>
      <c r="D8" s="362"/>
      <c r="E8" s="10"/>
      <c r="F8" s="10">
        <v>17992.490000000002</v>
      </c>
      <c r="G8" s="10"/>
      <c r="H8" s="26"/>
      <c r="I8" s="28"/>
    </row>
    <row r="9" spans="1:12" ht="36.75" customHeight="1" thickBot="1" x14ac:dyDescent="0.3">
      <c r="C9" s="420" t="s">
        <v>260</v>
      </c>
      <c r="D9" s="421"/>
      <c r="E9" s="47">
        <f>E5+E6+E7-E8</f>
        <v>9275.68</v>
      </c>
      <c r="F9" s="422">
        <f>F5+F6+G6-F8-G8</f>
        <v>13737.55</v>
      </c>
      <c r="G9" s="422"/>
      <c r="H9" s="29">
        <f>H5+H6-H8</f>
        <v>341.54</v>
      </c>
      <c r="I9" s="30">
        <f>I5+I6-I8</f>
        <v>8.14</v>
      </c>
    </row>
    <row r="10" spans="1:12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12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12" ht="15.75" thickBot="1" x14ac:dyDescent="0.3">
      <c r="A12" s="409" t="s">
        <v>0</v>
      </c>
      <c r="B12" s="410"/>
      <c r="C12" s="410"/>
      <c r="D12" s="410"/>
      <c r="E12" s="411"/>
      <c r="F12" s="416" t="s">
        <v>1</v>
      </c>
      <c r="G12" s="417"/>
      <c r="H12" s="417"/>
      <c r="I12" s="418"/>
    </row>
    <row r="13" spans="1:12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09" t="s">
        <v>30</v>
      </c>
      <c r="G13" s="108" t="s">
        <v>31</v>
      </c>
      <c r="H13" s="443" t="s">
        <v>32</v>
      </c>
      <c r="I13" s="481"/>
    </row>
    <row r="14" spans="1:12" x14ac:dyDescent="0.25">
      <c r="A14" s="88"/>
      <c r="B14" s="87"/>
      <c r="C14" s="429"/>
      <c r="D14" s="430"/>
      <c r="E14" s="431"/>
      <c r="F14" s="90">
        <v>41822</v>
      </c>
      <c r="G14" s="89">
        <v>31.5</v>
      </c>
      <c r="H14" s="482" t="s">
        <v>244</v>
      </c>
      <c r="I14" s="483"/>
    </row>
    <row r="15" spans="1:12" x14ac:dyDescent="0.25">
      <c r="A15" s="88"/>
      <c r="B15" s="87"/>
      <c r="C15" s="429"/>
      <c r="D15" s="430"/>
      <c r="E15" s="431"/>
      <c r="F15" s="90">
        <v>41827</v>
      </c>
      <c r="G15" s="89">
        <v>67.5</v>
      </c>
      <c r="H15" s="482" t="s">
        <v>15</v>
      </c>
      <c r="I15" s="483"/>
      <c r="K15" s="493"/>
      <c r="L15" s="493"/>
    </row>
    <row r="16" spans="1:12" x14ac:dyDescent="0.25">
      <c r="A16" s="88"/>
      <c r="B16" s="87"/>
      <c r="C16" s="429"/>
      <c r="D16" s="430"/>
      <c r="E16" s="431"/>
      <c r="F16" s="90">
        <v>41827</v>
      </c>
      <c r="G16" s="89">
        <v>91.5</v>
      </c>
      <c r="H16" s="482" t="s">
        <v>16</v>
      </c>
      <c r="I16" s="483"/>
      <c r="K16" s="493"/>
      <c r="L16" s="493"/>
    </row>
    <row r="17" spans="1:9" x14ac:dyDescent="0.25">
      <c r="A17" s="88"/>
      <c r="B17" s="87"/>
      <c r="C17" s="429"/>
      <c r="D17" s="430"/>
      <c r="E17" s="431"/>
      <c r="F17" s="90">
        <v>41828</v>
      </c>
      <c r="G17" s="89">
        <v>2000</v>
      </c>
      <c r="H17" s="482" t="s">
        <v>238</v>
      </c>
      <c r="I17" s="483"/>
    </row>
    <row r="18" spans="1:9" x14ac:dyDescent="0.25">
      <c r="A18" s="88"/>
      <c r="B18" s="87"/>
      <c r="C18" s="429"/>
      <c r="D18" s="430"/>
      <c r="E18" s="431"/>
      <c r="F18" s="90">
        <v>41834</v>
      </c>
      <c r="G18" s="89">
        <v>60</v>
      </c>
      <c r="H18" s="482" t="s">
        <v>217</v>
      </c>
      <c r="I18" s="483"/>
    </row>
    <row r="19" spans="1:9" x14ac:dyDescent="0.25">
      <c r="A19" s="88"/>
      <c r="B19" s="23"/>
      <c r="C19" s="345"/>
      <c r="D19" s="345"/>
      <c r="E19" s="382"/>
      <c r="F19" s="90">
        <v>41834</v>
      </c>
      <c r="G19" s="89">
        <v>3.15</v>
      </c>
      <c r="H19" s="482" t="s">
        <v>253</v>
      </c>
      <c r="I19" s="483"/>
    </row>
    <row r="20" spans="1:9" x14ac:dyDescent="0.25">
      <c r="A20" s="88"/>
      <c r="B20" s="87"/>
      <c r="C20" s="429"/>
      <c r="D20" s="430"/>
      <c r="E20" s="431"/>
      <c r="F20" s="90">
        <v>41834</v>
      </c>
      <c r="G20" s="89">
        <v>3</v>
      </c>
      <c r="H20" s="482" t="s">
        <v>217</v>
      </c>
      <c r="I20" s="483"/>
    </row>
    <row r="21" spans="1:9" x14ac:dyDescent="0.25">
      <c r="A21" s="88"/>
      <c r="B21" s="87"/>
      <c r="C21" s="488"/>
      <c r="D21" s="489"/>
      <c r="E21" s="490"/>
      <c r="F21" s="90">
        <v>41834</v>
      </c>
      <c r="G21" s="89">
        <v>40.6</v>
      </c>
      <c r="H21" s="482" t="s">
        <v>19</v>
      </c>
      <c r="I21" s="483"/>
    </row>
    <row r="22" spans="1:9" x14ac:dyDescent="0.25">
      <c r="A22" s="88"/>
      <c r="B22" s="87"/>
      <c r="C22" s="488"/>
      <c r="D22" s="489"/>
      <c r="E22" s="490"/>
      <c r="F22" s="90">
        <v>41834</v>
      </c>
      <c r="G22" s="89">
        <v>139.4</v>
      </c>
      <c r="H22" s="482" t="s">
        <v>21</v>
      </c>
      <c r="I22" s="483"/>
    </row>
    <row r="23" spans="1:9" x14ac:dyDescent="0.25">
      <c r="A23" s="88"/>
      <c r="B23" s="87"/>
      <c r="C23" s="488"/>
      <c r="D23" s="489"/>
      <c r="E23" s="490"/>
      <c r="F23" s="90">
        <v>41834</v>
      </c>
      <c r="G23" s="89">
        <v>15.8</v>
      </c>
      <c r="H23" s="482" t="s">
        <v>194</v>
      </c>
      <c r="I23" s="483"/>
    </row>
    <row r="24" spans="1:9" x14ac:dyDescent="0.25">
      <c r="A24" s="88"/>
      <c r="B24" s="87"/>
      <c r="C24" s="488"/>
      <c r="D24" s="489"/>
      <c r="E24" s="490"/>
      <c r="F24" s="90">
        <v>41834</v>
      </c>
      <c r="G24" s="89">
        <v>77.900000000000006</v>
      </c>
      <c r="H24" s="482" t="s">
        <v>20</v>
      </c>
      <c r="I24" s="483"/>
    </row>
    <row r="25" spans="1:9" x14ac:dyDescent="0.25">
      <c r="A25" s="33"/>
      <c r="B25" s="23"/>
      <c r="C25" s="345"/>
      <c r="D25" s="345"/>
      <c r="E25" s="382"/>
      <c r="F25" s="90">
        <v>41834</v>
      </c>
      <c r="G25" s="89">
        <v>59.1</v>
      </c>
      <c r="H25" s="482" t="s">
        <v>18</v>
      </c>
      <c r="I25" s="483"/>
    </row>
    <row r="26" spans="1:9" x14ac:dyDescent="0.25">
      <c r="A26" s="33"/>
      <c r="B26" s="23"/>
      <c r="C26" s="435"/>
      <c r="D26" s="437"/>
      <c r="E26" s="436"/>
      <c r="F26" s="90">
        <v>41834</v>
      </c>
      <c r="G26" s="89">
        <v>134.6</v>
      </c>
      <c r="H26" s="482" t="s">
        <v>22</v>
      </c>
      <c r="I26" s="483"/>
    </row>
    <row r="27" spans="1:9" x14ac:dyDescent="0.25">
      <c r="A27" s="33"/>
      <c r="B27" s="23"/>
      <c r="C27" s="435"/>
      <c r="D27" s="437"/>
      <c r="E27" s="436"/>
      <c r="F27" s="90">
        <v>41834</v>
      </c>
      <c r="G27" s="89">
        <v>12000</v>
      </c>
      <c r="H27" s="482" t="s">
        <v>188</v>
      </c>
      <c r="I27" s="483"/>
    </row>
    <row r="28" spans="1:9" ht="15" customHeight="1" x14ac:dyDescent="0.25">
      <c r="A28" s="33"/>
      <c r="B28" s="23"/>
      <c r="C28" s="435"/>
      <c r="D28" s="437"/>
      <c r="E28" s="436"/>
      <c r="F28" s="90">
        <v>41835</v>
      </c>
      <c r="G28" s="89">
        <v>420</v>
      </c>
      <c r="H28" s="491" t="s">
        <v>256</v>
      </c>
      <c r="I28" s="492"/>
    </row>
    <row r="29" spans="1:9" x14ac:dyDescent="0.25">
      <c r="A29" s="33"/>
      <c r="B29" s="23"/>
      <c r="C29" s="435"/>
      <c r="D29" s="437"/>
      <c r="E29" s="436"/>
      <c r="F29" s="90">
        <v>41835</v>
      </c>
      <c r="G29" s="89">
        <v>1000</v>
      </c>
      <c r="H29" s="482" t="s">
        <v>257</v>
      </c>
      <c r="I29" s="483"/>
    </row>
    <row r="30" spans="1:9" x14ac:dyDescent="0.25">
      <c r="A30" s="34"/>
      <c r="B30" s="2"/>
      <c r="C30" s="344"/>
      <c r="D30" s="344"/>
      <c r="E30" s="383"/>
      <c r="F30" s="90">
        <v>41844</v>
      </c>
      <c r="G30" s="89">
        <v>65</v>
      </c>
      <c r="H30" s="482" t="s">
        <v>239</v>
      </c>
      <c r="I30" s="483"/>
    </row>
    <row r="31" spans="1:9" x14ac:dyDescent="0.25">
      <c r="A31" s="34"/>
      <c r="B31" s="2"/>
      <c r="C31" s="344"/>
      <c r="D31" s="344"/>
      <c r="E31" s="383"/>
      <c r="F31" s="90">
        <v>41845</v>
      </c>
      <c r="G31" s="89">
        <v>1.44</v>
      </c>
      <c r="H31" s="482" t="s">
        <v>244</v>
      </c>
      <c r="I31" s="483"/>
    </row>
    <row r="32" spans="1:9" ht="15.75" thickBot="1" x14ac:dyDescent="0.3">
      <c r="A32" s="35"/>
      <c r="B32" s="36"/>
      <c r="C32" s="384"/>
      <c r="D32" s="384"/>
      <c r="E32" s="385"/>
      <c r="F32" s="110">
        <v>41845</v>
      </c>
      <c r="G32" s="102">
        <v>1782</v>
      </c>
      <c r="H32" s="486" t="s">
        <v>258</v>
      </c>
      <c r="I32" s="487"/>
    </row>
  </sheetData>
  <mergeCells count="58">
    <mergeCell ref="C5:D5"/>
    <mergeCell ref="F5:G5"/>
    <mergeCell ref="C2:I2"/>
    <mergeCell ref="C3:D4"/>
    <mergeCell ref="E3:E4"/>
    <mergeCell ref="F3:H3"/>
    <mergeCell ref="I3:I4"/>
    <mergeCell ref="C14:E14"/>
    <mergeCell ref="H14:I14"/>
    <mergeCell ref="C6:D6"/>
    <mergeCell ref="C7:D7"/>
    <mergeCell ref="C8:D8"/>
    <mergeCell ref="C9:D9"/>
    <mergeCell ref="F9:G9"/>
    <mergeCell ref="A10:I10"/>
    <mergeCell ref="A11:I11"/>
    <mergeCell ref="A12:E12"/>
    <mergeCell ref="F12:I12"/>
    <mergeCell ref="C13:E13"/>
    <mergeCell ref="H13:I13"/>
    <mergeCell ref="C15:E15"/>
    <mergeCell ref="H15:I15"/>
    <mergeCell ref="K15:L15"/>
    <mergeCell ref="C16:E16"/>
    <mergeCell ref="H16:I16"/>
    <mergeCell ref="K16:L16"/>
    <mergeCell ref="C17:E17"/>
    <mergeCell ref="H17:I17"/>
    <mergeCell ref="C18:E18"/>
    <mergeCell ref="H18:I18"/>
    <mergeCell ref="C19:E19"/>
    <mergeCell ref="H19:I19"/>
    <mergeCell ref="C20:E20"/>
    <mergeCell ref="H20:I20"/>
    <mergeCell ref="C21:E21"/>
    <mergeCell ref="H21:I21"/>
    <mergeCell ref="C22:E22"/>
    <mergeCell ref="H22:I22"/>
    <mergeCell ref="C23:E23"/>
    <mergeCell ref="H23:I23"/>
    <mergeCell ref="C24:E24"/>
    <mergeCell ref="H24:I24"/>
    <mergeCell ref="C25:E25"/>
    <mergeCell ref="H25:I25"/>
    <mergeCell ref="C26:E26"/>
    <mergeCell ref="H26:I26"/>
    <mergeCell ref="C27:E27"/>
    <mergeCell ref="H27:I27"/>
    <mergeCell ref="C28:E28"/>
    <mergeCell ref="H28:I28"/>
    <mergeCell ref="C32:E32"/>
    <mergeCell ref="H32:I32"/>
    <mergeCell ref="C29:E29"/>
    <mergeCell ref="H29:I29"/>
    <mergeCell ref="C30:E30"/>
    <mergeCell ref="H30:I30"/>
    <mergeCell ref="C31:E31"/>
    <mergeCell ref="H31:I31"/>
  </mergeCells>
  <pageMargins left="0.7" right="0.7" top="0.75" bottom="0.75" header="0.3" footer="0.3"/>
  <pageSetup paperSize="9" scale="77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0"/>
  <dimension ref="A1:L28"/>
  <sheetViews>
    <sheetView zoomScaleNormal="100" workbookViewId="0">
      <selection activeCell="C7" sqref="C7:D7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12" ht="15.75" thickBot="1" x14ac:dyDescent="0.3"/>
    <row r="2" spans="1:12" ht="21.75" customHeight="1" x14ac:dyDescent="0.35">
      <c r="C2" s="413" t="s">
        <v>261</v>
      </c>
      <c r="D2" s="414"/>
      <c r="E2" s="414"/>
      <c r="F2" s="414"/>
      <c r="G2" s="414"/>
      <c r="H2" s="414"/>
      <c r="I2" s="415"/>
    </row>
    <row r="3" spans="1:12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12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12" ht="30.75" customHeight="1" x14ac:dyDescent="0.25">
      <c r="C5" s="425" t="s">
        <v>262</v>
      </c>
      <c r="D5" s="359"/>
      <c r="E5" s="10">
        <v>9275.68</v>
      </c>
      <c r="F5" s="360">
        <v>13737.55</v>
      </c>
      <c r="G5" s="360"/>
      <c r="H5" s="26">
        <v>341.54</v>
      </c>
      <c r="I5" s="27">
        <v>8.14</v>
      </c>
    </row>
    <row r="6" spans="1:12" x14ac:dyDescent="0.25">
      <c r="C6" s="419" t="s">
        <v>3</v>
      </c>
      <c r="D6" s="362"/>
      <c r="E6" s="10">
        <v>8164</v>
      </c>
      <c r="F6" s="10">
        <v>4073</v>
      </c>
      <c r="G6" s="10">
        <v>17817.02</v>
      </c>
      <c r="H6" s="26"/>
      <c r="I6" s="28"/>
    </row>
    <row r="7" spans="1:12" x14ac:dyDescent="0.25">
      <c r="C7" s="494" t="s">
        <v>298</v>
      </c>
      <c r="D7" s="495"/>
      <c r="E7" s="10">
        <v>20000</v>
      </c>
      <c r="F7" s="10"/>
      <c r="G7" s="10"/>
      <c r="H7" s="26"/>
      <c r="I7" s="28"/>
    </row>
    <row r="8" spans="1:12" x14ac:dyDescent="0.25">
      <c r="C8" s="419" t="s">
        <v>6</v>
      </c>
      <c r="D8" s="362"/>
      <c r="E8" s="10">
        <v>27221.38</v>
      </c>
      <c r="F8" s="10">
        <v>31968.91</v>
      </c>
      <c r="G8" s="10"/>
      <c r="H8" s="26"/>
      <c r="I8" s="28"/>
    </row>
    <row r="9" spans="1:12" ht="36.75" customHeight="1" thickBot="1" x14ac:dyDescent="0.3">
      <c r="C9" s="420" t="s">
        <v>263</v>
      </c>
      <c r="D9" s="421"/>
      <c r="E9" s="47">
        <f>E5+E6+E7-E8</f>
        <v>10218.299999999999</v>
      </c>
      <c r="F9" s="422">
        <f>F5+F6+G6-F8-G8</f>
        <v>3658.66</v>
      </c>
      <c r="G9" s="422"/>
      <c r="H9" s="29">
        <f>H5+H6-H8</f>
        <v>341.54</v>
      </c>
      <c r="I9" s="30">
        <f>I5+I6-I8</f>
        <v>8.14</v>
      </c>
    </row>
    <row r="10" spans="1:12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12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12" ht="15.75" thickBot="1" x14ac:dyDescent="0.3">
      <c r="A12" s="409" t="s">
        <v>0</v>
      </c>
      <c r="B12" s="410"/>
      <c r="C12" s="410"/>
      <c r="D12" s="410"/>
      <c r="E12" s="411"/>
      <c r="F12" s="416" t="s">
        <v>1</v>
      </c>
      <c r="G12" s="417"/>
      <c r="H12" s="417"/>
      <c r="I12" s="418"/>
    </row>
    <row r="13" spans="1:12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09" t="s">
        <v>30</v>
      </c>
      <c r="G13" s="108" t="s">
        <v>31</v>
      </c>
      <c r="H13" s="443" t="s">
        <v>32</v>
      </c>
      <c r="I13" s="481"/>
    </row>
    <row r="14" spans="1:12" x14ac:dyDescent="0.25">
      <c r="A14" s="88">
        <v>41858</v>
      </c>
      <c r="B14" s="87">
        <v>2300</v>
      </c>
      <c r="C14" s="429" t="s">
        <v>238</v>
      </c>
      <c r="D14" s="430"/>
      <c r="E14" s="431"/>
      <c r="F14" s="90">
        <v>41853</v>
      </c>
      <c r="G14" s="89">
        <v>31.5</v>
      </c>
      <c r="H14" s="482" t="s">
        <v>244</v>
      </c>
      <c r="I14" s="483"/>
    </row>
    <row r="15" spans="1:12" x14ac:dyDescent="0.25">
      <c r="A15" s="88">
        <v>41869</v>
      </c>
      <c r="B15" s="87">
        <v>40.26</v>
      </c>
      <c r="C15" s="429" t="s">
        <v>217</v>
      </c>
      <c r="D15" s="430"/>
      <c r="E15" s="431"/>
      <c r="F15" s="90">
        <v>41858</v>
      </c>
      <c r="G15" s="89">
        <v>91.25</v>
      </c>
      <c r="H15" s="482" t="s">
        <v>16</v>
      </c>
      <c r="I15" s="483"/>
    </row>
    <row r="16" spans="1:12" x14ac:dyDescent="0.25">
      <c r="A16" s="88">
        <v>41869</v>
      </c>
      <c r="B16" s="87">
        <v>10000</v>
      </c>
      <c r="C16" s="429" t="s">
        <v>188</v>
      </c>
      <c r="D16" s="430"/>
      <c r="E16" s="431"/>
      <c r="F16" s="90">
        <v>41858</v>
      </c>
      <c r="G16" s="89">
        <v>67.25</v>
      </c>
      <c r="H16" s="482" t="s">
        <v>15</v>
      </c>
      <c r="I16" s="483"/>
      <c r="K16" s="493"/>
      <c r="L16" s="493"/>
    </row>
    <row r="17" spans="1:12" x14ac:dyDescent="0.25">
      <c r="A17" s="88">
        <v>41876</v>
      </c>
      <c r="B17" s="87">
        <v>1700</v>
      </c>
      <c r="C17" s="429" t="s">
        <v>265</v>
      </c>
      <c r="D17" s="430"/>
      <c r="E17" s="431"/>
      <c r="F17" s="90">
        <v>41863</v>
      </c>
      <c r="G17" s="89">
        <v>2.79</v>
      </c>
      <c r="H17" s="482" t="s">
        <v>217</v>
      </c>
      <c r="I17" s="483"/>
      <c r="K17" s="493"/>
      <c r="L17" s="493"/>
    </row>
    <row r="18" spans="1:12" x14ac:dyDescent="0.25">
      <c r="A18" s="88">
        <v>41877</v>
      </c>
      <c r="B18" s="87">
        <v>751.5</v>
      </c>
      <c r="C18" s="429" t="s">
        <v>266</v>
      </c>
      <c r="D18" s="430"/>
      <c r="E18" s="431"/>
      <c r="F18" s="90">
        <v>41863</v>
      </c>
      <c r="G18" s="89">
        <v>55.75</v>
      </c>
      <c r="H18" s="482" t="s">
        <v>217</v>
      </c>
      <c r="I18" s="483"/>
    </row>
    <row r="19" spans="1:12" x14ac:dyDescent="0.25">
      <c r="A19" s="88">
        <v>41877</v>
      </c>
      <c r="B19" s="87">
        <v>101.5</v>
      </c>
      <c r="C19" s="429" t="s">
        <v>267</v>
      </c>
      <c r="D19" s="430"/>
      <c r="E19" s="431"/>
      <c r="F19" s="90">
        <v>41863</v>
      </c>
      <c r="G19" s="89">
        <v>11149.87</v>
      </c>
      <c r="H19" s="482" t="s">
        <v>187</v>
      </c>
      <c r="I19" s="483"/>
    </row>
    <row r="20" spans="1:12" x14ac:dyDescent="0.25">
      <c r="A20" s="88">
        <v>41877</v>
      </c>
      <c r="B20" s="87">
        <v>86.73</v>
      </c>
      <c r="C20" s="429" t="s">
        <v>268</v>
      </c>
      <c r="D20" s="430"/>
      <c r="E20" s="431"/>
      <c r="F20" s="90">
        <v>41865</v>
      </c>
      <c r="G20" s="89">
        <v>17.899999999999999</v>
      </c>
      <c r="H20" s="482" t="s">
        <v>194</v>
      </c>
      <c r="I20" s="483"/>
    </row>
    <row r="21" spans="1:12" x14ac:dyDescent="0.25">
      <c r="A21" s="88">
        <v>41878</v>
      </c>
      <c r="B21" s="87">
        <v>76.7</v>
      </c>
      <c r="C21" s="429" t="s">
        <v>268</v>
      </c>
      <c r="D21" s="430"/>
      <c r="E21" s="431"/>
      <c r="F21" s="90">
        <v>41865</v>
      </c>
      <c r="G21" s="89">
        <v>98.8</v>
      </c>
      <c r="H21" s="482" t="s">
        <v>20</v>
      </c>
      <c r="I21" s="483"/>
    </row>
    <row r="22" spans="1:12" x14ac:dyDescent="0.25">
      <c r="A22" s="88">
        <v>41879</v>
      </c>
      <c r="B22" s="87">
        <v>1895.5</v>
      </c>
      <c r="C22" s="429" t="s">
        <v>238</v>
      </c>
      <c r="D22" s="430"/>
      <c r="E22" s="431"/>
      <c r="F22" s="90">
        <v>41865</v>
      </c>
      <c r="G22" s="89">
        <v>44.8</v>
      </c>
      <c r="H22" s="482" t="s">
        <v>19</v>
      </c>
      <c r="I22" s="483"/>
    </row>
    <row r="23" spans="1:12" x14ac:dyDescent="0.25">
      <c r="A23" s="88">
        <v>41880</v>
      </c>
      <c r="B23" s="87">
        <v>442.5</v>
      </c>
      <c r="C23" s="429" t="s">
        <v>268</v>
      </c>
      <c r="D23" s="430"/>
      <c r="E23" s="431"/>
      <c r="F23" s="90">
        <v>41865</v>
      </c>
      <c r="G23" s="89">
        <v>75.400000000000006</v>
      </c>
      <c r="H23" s="482" t="s">
        <v>21</v>
      </c>
      <c r="I23" s="483"/>
    </row>
    <row r="24" spans="1:12" x14ac:dyDescent="0.25">
      <c r="A24" s="88">
        <v>41880</v>
      </c>
      <c r="B24" s="87">
        <v>9825.19</v>
      </c>
      <c r="C24" s="429" t="s">
        <v>187</v>
      </c>
      <c r="D24" s="430"/>
      <c r="E24" s="431"/>
      <c r="F24" s="90">
        <v>41865</v>
      </c>
      <c r="G24" s="89">
        <v>57</v>
      </c>
      <c r="H24" s="482" t="s">
        <v>18</v>
      </c>
      <c r="I24" s="483"/>
    </row>
    <row r="25" spans="1:12" x14ac:dyDescent="0.25">
      <c r="A25" s="88">
        <v>41880</v>
      </c>
      <c r="B25" s="87">
        <v>1.5</v>
      </c>
      <c r="C25" s="429" t="s">
        <v>217</v>
      </c>
      <c r="D25" s="430"/>
      <c r="E25" s="431"/>
      <c r="F25" s="90">
        <v>41865</v>
      </c>
      <c r="G25" s="89">
        <v>187.6</v>
      </c>
      <c r="H25" s="482" t="s">
        <v>22</v>
      </c>
      <c r="I25" s="483"/>
    </row>
    <row r="26" spans="1:12" x14ac:dyDescent="0.25">
      <c r="A26" s="33"/>
      <c r="B26" s="23"/>
      <c r="C26" s="435"/>
      <c r="D26" s="437"/>
      <c r="E26" s="436"/>
      <c r="F26" s="90">
        <v>41877</v>
      </c>
      <c r="G26" s="89">
        <v>10000</v>
      </c>
      <c r="H26" s="482" t="s">
        <v>264</v>
      </c>
      <c r="I26" s="483"/>
    </row>
    <row r="27" spans="1:12" x14ac:dyDescent="0.25">
      <c r="A27" s="33"/>
      <c r="B27" s="23"/>
      <c r="C27" s="435"/>
      <c r="D27" s="437"/>
      <c r="E27" s="436"/>
      <c r="F27" s="90">
        <v>41877</v>
      </c>
      <c r="G27" s="89">
        <v>89</v>
      </c>
      <c r="H27" s="482" t="s">
        <v>239</v>
      </c>
      <c r="I27" s="483"/>
    </row>
    <row r="28" spans="1:12" ht="15" customHeight="1" thickBot="1" x14ac:dyDescent="0.3">
      <c r="A28" s="42"/>
      <c r="B28" s="37"/>
      <c r="C28" s="496"/>
      <c r="D28" s="497"/>
      <c r="E28" s="498"/>
      <c r="F28" s="110">
        <v>41880</v>
      </c>
      <c r="G28" s="102">
        <v>10000</v>
      </c>
      <c r="H28" s="486" t="s">
        <v>264</v>
      </c>
      <c r="I28" s="487"/>
    </row>
  </sheetData>
  <mergeCells count="50">
    <mergeCell ref="H15:I15"/>
    <mergeCell ref="H20:I20"/>
    <mergeCell ref="H24:I24"/>
    <mergeCell ref="H25:I25"/>
    <mergeCell ref="C15:E15"/>
    <mergeCell ref="C20:E20"/>
    <mergeCell ref="C24:E24"/>
    <mergeCell ref="C25:E25"/>
    <mergeCell ref="C21:E21"/>
    <mergeCell ref="H21:I21"/>
    <mergeCell ref="C22:E22"/>
    <mergeCell ref="H22:I22"/>
    <mergeCell ref="C23:E23"/>
    <mergeCell ref="H23:I23"/>
    <mergeCell ref="C18:E18"/>
    <mergeCell ref="H18:I18"/>
    <mergeCell ref="C26:E26"/>
    <mergeCell ref="H26:I26"/>
    <mergeCell ref="C28:E28"/>
    <mergeCell ref="H28:I28"/>
    <mergeCell ref="C27:E27"/>
    <mergeCell ref="H27:I27"/>
    <mergeCell ref="C19:E19"/>
    <mergeCell ref="H19:I19"/>
    <mergeCell ref="C16:E16"/>
    <mergeCell ref="H16:I16"/>
    <mergeCell ref="K16:L16"/>
    <mergeCell ref="C17:E17"/>
    <mergeCell ref="H17:I17"/>
    <mergeCell ref="K17:L17"/>
    <mergeCell ref="C14:E14"/>
    <mergeCell ref="H14:I14"/>
    <mergeCell ref="C6:D6"/>
    <mergeCell ref="C7:D7"/>
    <mergeCell ref="C8:D8"/>
    <mergeCell ref="C9:D9"/>
    <mergeCell ref="F9:G9"/>
    <mergeCell ref="A10:I10"/>
    <mergeCell ref="A11:I11"/>
    <mergeCell ref="A12:E12"/>
    <mergeCell ref="F12:I12"/>
    <mergeCell ref="C13:E13"/>
    <mergeCell ref="H13:I13"/>
    <mergeCell ref="C5:D5"/>
    <mergeCell ref="F5:G5"/>
    <mergeCell ref="C2:I2"/>
    <mergeCell ref="C3:D4"/>
    <mergeCell ref="E3:E4"/>
    <mergeCell ref="F3:H3"/>
    <mergeCell ref="I3:I4"/>
  </mergeCells>
  <pageMargins left="0.7" right="0.7" top="0.75" bottom="0.75" header="0.3" footer="0.3"/>
  <pageSetup paperSize="9" scale="77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1"/>
  <dimension ref="A1:I55"/>
  <sheetViews>
    <sheetView zoomScaleNormal="100" workbookViewId="0">
      <selection activeCell="C7" sqref="C7:D7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271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269</v>
      </c>
      <c r="D5" s="359"/>
      <c r="E5" s="10">
        <v>10218.299999999999</v>
      </c>
      <c r="F5" s="360">
        <v>3658.66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12220</v>
      </c>
      <c r="F6" s="10">
        <v>4520</v>
      </c>
      <c r="G6" s="10">
        <v>30990</v>
      </c>
      <c r="H6" s="26"/>
      <c r="I6" s="28"/>
    </row>
    <row r="7" spans="1:9" x14ac:dyDescent="0.25">
      <c r="C7" s="494" t="s">
        <v>298</v>
      </c>
      <c r="D7" s="495"/>
      <c r="E7" s="10">
        <v>34590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56624.42</v>
      </c>
      <c r="F8" s="10">
        <v>14707.55</v>
      </c>
      <c r="G8" s="10"/>
      <c r="H8" s="26"/>
      <c r="I8" s="28"/>
    </row>
    <row r="9" spans="1:9" ht="36.75" customHeight="1" thickBot="1" x14ac:dyDescent="0.3">
      <c r="C9" s="420" t="s">
        <v>270</v>
      </c>
      <c r="D9" s="421"/>
      <c r="E9" s="47">
        <f>E5+E6+E7-E8</f>
        <v>403.88000000000466</v>
      </c>
      <c r="F9" s="422">
        <f>F5+F6+G6-F8-G8</f>
        <v>24461.110000000004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09" t="s">
        <v>0</v>
      </c>
      <c r="B12" s="410"/>
      <c r="C12" s="410"/>
      <c r="D12" s="410"/>
      <c r="E12" s="411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09" t="s">
        <v>30</v>
      </c>
      <c r="G13" s="108" t="s">
        <v>31</v>
      </c>
      <c r="H13" s="443" t="s">
        <v>32</v>
      </c>
      <c r="I13" s="481"/>
    </row>
    <row r="14" spans="1:9" ht="15" customHeight="1" x14ac:dyDescent="0.25">
      <c r="A14" s="88">
        <v>41884</v>
      </c>
      <c r="B14" s="87">
        <v>10000</v>
      </c>
      <c r="C14" s="429" t="s">
        <v>272</v>
      </c>
      <c r="D14" s="430"/>
      <c r="E14" s="431"/>
      <c r="F14" s="88">
        <v>41884</v>
      </c>
      <c r="G14" s="87">
        <v>20</v>
      </c>
      <c r="H14" s="482" t="s">
        <v>253</v>
      </c>
      <c r="I14" s="483"/>
    </row>
    <row r="15" spans="1:9" ht="15" customHeight="1" x14ac:dyDescent="0.25">
      <c r="A15" s="88">
        <v>41884</v>
      </c>
      <c r="B15" s="87">
        <v>1.5</v>
      </c>
      <c r="C15" s="429" t="s">
        <v>217</v>
      </c>
      <c r="D15" s="430"/>
      <c r="E15" s="431"/>
      <c r="F15" s="88">
        <v>41884</v>
      </c>
      <c r="G15" s="87">
        <v>1</v>
      </c>
      <c r="H15" s="482" t="s">
        <v>244</v>
      </c>
      <c r="I15" s="483"/>
    </row>
    <row r="16" spans="1:9" ht="15" customHeight="1" x14ac:dyDescent="0.25">
      <c r="A16" s="88">
        <v>41884</v>
      </c>
      <c r="B16" s="87">
        <v>63.9</v>
      </c>
      <c r="C16" s="429" t="s">
        <v>273</v>
      </c>
      <c r="D16" s="430"/>
      <c r="E16" s="431"/>
      <c r="F16" s="90">
        <v>41890</v>
      </c>
      <c r="G16" s="89">
        <v>70.25</v>
      </c>
      <c r="H16" s="482" t="s">
        <v>15</v>
      </c>
      <c r="I16" s="483"/>
    </row>
    <row r="17" spans="1:9" ht="15" customHeight="1" x14ac:dyDescent="0.25">
      <c r="A17" s="88">
        <v>41885</v>
      </c>
      <c r="B17" s="87">
        <v>590</v>
      </c>
      <c r="C17" s="429" t="s">
        <v>274</v>
      </c>
      <c r="D17" s="430"/>
      <c r="E17" s="431"/>
      <c r="F17" s="90">
        <v>41890</v>
      </c>
      <c r="G17" s="89">
        <v>91.5</v>
      </c>
      <c r="H17" s="482" t="s">
        <v>16</v>
      </c>
      <c r="I17" s="483"/>
    </row>
    <row r="18" spans="1:9" ht="15" customHeight="1" x14ac:dyDescent="0.25">
      <c r="A18" s="88">
        <v>41885</v>
      </c>
      <c r="B18" s="87">
        <v>1.5</v>
      </c>
      <c r="C18" s="429" t="s">
        <v>217</v>
      </c>
      <c r="D18" s="430"/>
      <c r="E18" s="431"/>
      <c r="F18" s="90">
        <v>41897</v>
      </c>
      <c r="G18" s="89">
        <v>171.6</v>
      </c>
      <c r="H18" s="482" t="s">
        <v>22</v>
      </c>
      <c r="I18" s="483"/>
    </row>
    <row r="19" spans="1:9" ht="15" customHeight="1" x14ac:dyDescent="0.25">
      <c r="A19" s="88">
        <v>41885</v>
      </c>
      <c r="B19" s="87">
        <v>100</v>
      </c>
      <c r="C19" s="429" t="s">
        <v>238</v>
      </c>
      <c r="D19" s="430"/>
      <c r="E19" s="431"/>
      <c r="F19" s="90">
        <v>41897</v>
      </c>
      <c r="G19" s="89">
        <v>18.8</v>
      </c>
      <c r="H19" s="482" t="s">
        <v>194</v>
      </c>
      <c r="I19" s="483"/>
    </row>
    <row r="20" spans="1:9" ht="15" customHeight="1" x14ac:dyDescent="0.25">
      <c r="A20" s="88">
        <v>41885</v>
      </c>
      <c r="B20" s="87">
        <v>1.5</v>
      </c>
      <c r="C20" s="429" t="s">
        <v>217</v>
      </c>
      <c r="D20" s="430"/>
      <c r="E20" s="431"/>
      <c r="F20" s="90">
        <v>41897</v>
      </c>
      <c r="G20" s="89">
        <v>75.400000000000006</v>
      </c>
      <c r="H20" s="482" t="s">
        <v>21</v>
      </c>
      <c r="I20" s="483"/>
    </row>
    <row r="21" spans="1:9" ht="15" customHeight="1" x14ac:dyDescent="0.25">
      <c r="A21" s="88">
        <v>41885</v>
      </c>
      <c r="B21" s="87">
        <v>10000</v>
      </c>
      <c r="C21" s="429" t="s">
        <v>275</v>
      </c>
      <c r="D21" s="430"/>
      <c r="E21" s="431"/>
      <c r="F21" s="90">
        <v>41897</v>
      </c>
      <c r="G21" s="89">
        <v>97.2</v>
      </c>
      <c r="H21" s="482" t="s">
        <v>20</v>
      </c>
      <c r="I21" s="483"/>
    </row>
    <row r="22" spans="1:9" ht="15" customHeight="1" x14ac:dyDescent="0.25">
      <c r="A22" s="88">
        <v>41885</v>
      </c>
      <c r="B22" s="87">
        <v>1.5</v>
      </c>
      <c r="C22" s="429" t="s">
        <v>217</v>
      </c>
      <c r="D22" s="430"/>
      <c r="E22" s="431"/>
      <c r="F22" s="90">
        <v>41897</v>
      </c>
      <c r="G22" s="89">
        <v>45.1</v>
      </c>
      <c r="H22" s="482" t="s">
        <v>19</v>
      </c>
      <c r="I22" s="483"/>
    </row>
    <row r="23" spans="1:9" ht="15" customHeight="1" x14ac:dyDescent="0.25">
      <c r="A23" s="88">
        <v>41886</v>
      </c>
      <c r="B23" s="87">
        <v>590</v>
      </c>
      <c r="C23" s="429" t="s">
        <v>276</v>
      </c>
      <c r="D23" s="430"/>
      <c r="E23" s="431"/>
      <c r="F23" s="90">
        <v>41897</v>
      </c>
      <c r="G23" s="89">
        <v>66.7</v>
      </c>
      <c r="H23" s="482" t="s">
        <v>18</v>
      </c>
      <c r="I23" s="483"/>
    </row>
    <row r="24" spans="1:9" ht="15" customHeight="1" x14ac:dyDescent="0.25">
      <c r="A24" s="88">
        <v>41886</v>
      </c>
      <c r="B24" s="87">
        <v>1.5</v>
      </c>
      <c r="C24" s="429" t="s">
        <v>217</v>
      </c>
      <c r="D24" s="430"/>
      <c r="E24" s="431"/>
      <c r="F24" s="90">
        <v>41898</v>
      </c>
      <c r="G24" s="89">
        <v>14000</v>
      </c>
      <c r="H24" s="482" t="s">
        <v>283</v>
      </c>
      <c r="I24" s="483"/>
    </row>
    <row r="25" spans="1:9" ht="15" customHeight="1" x14ac:dyDescent="0.25">
      <c r="A25" s="88">
        <v>41887</v>
      </c>
      <c r="B25" s="87">
        <v>10000</v>
      </c>
      <c r="C25" s="429" t="s">
        <v>277</v>
      </c>
      <c r="D25" s="430"/>
      <c r="E25" s="431"/>
      <c r="F25" s="90">
        <v>41906</v>
      </c>
      <c r="G25" s="89">
        <v>50</v>
      </c>
      <c r="H25" s="482" t="s">
        <v>239</v>
      </c>
      <c r="I25" s="483"/>
    </row>
    <row r="26" spans="1:9" ht="15" customHeight="1" x14ac:dyDescent="0.25">
      <c r="A26" s="88">
        <v>41887</v>
      </c>
      <c r="B26" s="87">
        <v>1.5</v>
      </c>
      <c r="C26" s="429" t="s">
        <v>217</v>
      </c>
      <c r="D26" s="430"/>
      <c r="E26" s="431"/>
      <c r="F26" s="112"/>
      <c r="G26" s="111"/>
      <c r="H26" s="468"/>
      <c r="I26" s="499"/>
    </row>
    <row r="27" spans="1:9" ht="15" customHeight="1" x14ac:dyDescent="0.25">
      <c r="A27" s="88">
        <v>41894</v>
      </c>
      <c r="B27" s="87">
        <v>100</v>
      </c>
      <c r="C27" s="429" t="s">
        <v>238</v>
      </c>
      <c r="D27" s="430"/>
      <c r="E27" s="431"/>
      <c r="F27" s="112"/>
      <c r="G27" s="111"/>
      <c r="H27" s="468"/>
      <c r="I27" s="499"/>
    </row>
    <row r="28" spans="1:9" ht="15" customHeight="1" x14ac:dyDescent="0.25">
      <c r="A28" s="88">
        <v>41894</v>
      </c>
      <c r="B28" s="87">
        <v>1.5</v>
      </c>
      <c r="C28" s="429" t="s">
        <v>217</v>
      </c>
      <c r="D28" s="430"/>
      <c r="E28" s="431"/>
      <c r="F28" s="112"/>
      <c r="G28" s="111"/>
      <c r="H28" s="468"/>
      <c r="I28" s="499"/>
    </row>
    <row r="29" spans="1:9" ht="15" customHeight="1" x14ac:dyDescent="0.25">
      <c r="A29" s="88">
        <v>41898</v>
      </c>
      <c r="B29" s="87">
        <v>417.72</v>
      </c>
      <c r="C29" s="429" t="s">
        <v>268</v>
      </c>
      <c r="D29" s="430"/>
      <c r="E29" s="431"/>
      <c r="F29" s="112"/>
      <c r="G29" s="111"/>
      <c r="H29" s="468"/>
      <c r="I29" s="499"/>
    </row>
    <row r="30" spans="1:9" ht="15" customHeight="1" x14ac:dyDescent="0.25">
      <c r="A30" s="88">
        <v>41898</v>
      </c>
      <c r="B30" s="87">
        <v>700</v>
      </c>
      <c r="C30" s="429" t="s">
        <v>278</v>
      </c>
      <c r="D30" s="430"/>
      <c r="E30" s="431"/>
      <c r="F30" s="112"/>
      <c r="G30" s="111"/>
      <c r="H30" s="468"/>
      <c r="I30" s="499"/>
    </row>
    <row r="31" spans="1:9" ht="15" customHeight="1" x14ac:dyDescent="0.25">
      <c r="A31" s="88">
        <v>41898</v>
      </c>
      <c r="B31" s="87">
        <v>1.5</v>
      </c>
      <c r="C31" s="429" t="s">
        <v>217</v>
      </c>
      <c r="D31" s="430"/>
      <c r="E31" s="431"/>
      <c r="F31" s="112"/>
      <c r="G31" s="111"/>
      <c r="H31" s="468"/>
      <c r="I31" s="499"/>
    </row>
    <row r="32" spans="1:9" ht="15" customHeight="1" x14ac:dyDescent="0.25">
      <c r="A32" s="88">
        <v>41898</v>
      </c>
      <c r="B32" s="87">
        <v>35.4</v>
      </c>
      <c r="C32" s="429" t="s">
        <v>241</v>
      </c>
      <c r="D32" s="430"/>
      <c r="E32" s="431"/>
      <c r="F32" s="112"/>
      <c r="G32" s="111"/>
      <c r="H32" s="468"/>
      <c r="I32" s="499"/>
    </row>
    <row r="33" spans="1:9" ht="15" customHeight="1" x14ac:dyDescent="0.25">
      <c r="A33" s="88">
        <v>41898</v>
      </c>
      <c r="B33" s="87">
        <v>1.5</v>
      </c>
      <c r="C33" s="429" t="s">
        <v>217</v>
      </c>
      <c r="D33" s="430"/>
      <c r="E33" s="431"/>
      <c r="F33" s="112"/>
      <c r="G33" s="111"/>
      <c r="H33" s="468"/>
      <c r="I33" s="499"/>
    </row>
    <row r="34" spans="1:9" ht="15" customHeight="1" x14ac:dyDescent="0.25">
      <c r="A34" s="88">
        <v>41898</v>
      </c>
      <c r="B34" s="87">
        <v>9317.6200000000008</v>
      </c>
      <c r="C34" s="429" t="s">
        <v>187</v>
      </c>
      <c r="D34" s="430"/>
      <c r="E34" s="431"/>
      <c r="F34" s="112"/>
      <c r="G34" s="111"/>
      <c r="H34" s="468"/>
      <c r="I34" s="499"/>
    </row>
    <row r="35" spans="1:9" ht="15" customHeight="1" x14ac:dyDescent="0.25">
      <c r="A35" s="88">
        <v>41898</v>
      </c>
      <c r="B35" s="87">
        <v>1.5</v>
      </c>
      <c r="C35" s="429" t="s">
        <v>217</v>
      </c>
      <c r="D35" s="430"/>
      <c r="E35" s="431"/>
      <c r="F35" s="112"/>
      <c r="G35" s="111"/>
      <c r="H35" s="468"/>
      <c r="I35" s="499"/>
    </row>
    <row r="36" spans="1:9" ht="15" customHeight="1" x14ac:dyDescent="0.25">
      <c r="A36" s="88">
        <v>41898</v>
      </c>
      <c r="B36" s="87">
        <v>3549.98</v>
      </c>
      <c r="C36" s="429" t="s">
        <v>188</v>
      </c>
      <c r="D36" s="430"/>
      <c r="E36" s="431"/>
      <c r="F36" s="112"/>
      <c r="G36" s="111"/>
      <c r="H36" s="468"/>
      <c r="I36" s="499"/>
    </row>
    <row r="37" spans="1:9" ht="15" customHeight="1" x14ac:dyDescent="0.25">
      <c r="A37" s="88">
        <v>41898</v>
      </c>
      <c r="B37" s="87">
        <v>1.5</v>
      </c>
      <c r="C37" s="429" t="s">
        <v>217</v>
      </c>
      <c r="D37" s="430"/>
      <c r="E37" s="431"/>
      <c r="F37" s="112"/>
      <c r="G37" s="111"/>
      <c r="H37" s="468"/>
      <c r="I37" s="499"/>
    </row>
    <row r="38" spans="1:9" ht="15" customHeight="1" x14ac:dyDescent="0.25">
      <c r="A38" s="88">
        <v>41899</v>
      </c>
      <c r="B38" s="87">
        <v>129.80000000000001</v>
      </c>
      <c r="C38" s="429" t="s">
        <v>267</v>
      </c>
      <c r="D38" s="430"/>
      <c r="E38" s="431"/>
      <c r="F38" s="112"/>
      <c r="G38" s="111"/>
      <c r="H38" s="468"/>
      <c r="I38" s="499"/>
    </row>
    <row r="39" spans="1:9" ht="15" customHeight="1" x14ac:dyDescent="0.25">
      <c r="A39" s="88">
        <v>41899</v>
      </c>
      <c r="B39" s="87">
        <v>1.5</v>
      </c>
      <c r="C39" s="429" t="s">
        <v>217</v>
      </c>
      <c r="D39" s="430"/>
      <c r="E39" s="431"/>
      <c r="F39" s="112"/>
      <c r="G39" s="111"/>
      <c r="H39" s="468"/>
      <c r="I39" s="499"/>
    </row>
    <row r="40" spans="1:9" ht="15" customHeight="1" x14ac:dyDescent="0.25">
      <c r="A40" s="88">
        <v>41899</v>
      </c>
      <c r="B40" s="87">
        <v>250</v>
      </c>
      <c r="C40" s="429" t="s">
        <v>279</v>
      </c>
      <c r="D40" s="430"/>
      <c r="E40" s="431"/>
      <c r="F40" s="112"/>
      <c r="G40" s="111"/>
      <c r="H40" s="468"/>
      <c r="I40" s="499"/>
    </row>
    <row r="41" spans="1:9" ht="15" customHeight="1" x14ac:dyDescent="0.25">
      <c r="A41" s="88">
        <v>41899</v>
      </c>
      <c r="B41" s="87">
        <v>1.5</v>
      </c>
      <c r="C41" s="429" t="s">
        <v>217</v>
      </c>
      <c r="D41" s="430"/>
      <c r="E41" s="431"/>
      <c r="F41" s="112"/>
      <c r="G41" s="111"/>
      <c r="H41" s="468"/>
      <c r="I41" s="499"/>
    </row>
    <row r="42" spans="1:9" ht="15" customHeight="1" x14ac:dyDescent="0.25">
      <c r="A42" s="88">
        <v>41899</v>
      </c>
      <c r="B42" s="87">
        <v>200</v>
      </c>
      <c r="C42" s="429" t="s">
        <v>238</v>
      </c>
      <c r="D42" s="430"/>
      <c r="E42" s="431"/>
      <c r="F42" s="112"/>
      <c r="G42" s="111"/>
      <c r="H42" s="468"/>
      <c r="I42" s="499"/>
    </row>
    <row r="43" spans="1:9" ht="15" customHeight="1" x14ac:dyDescent="0.25">
      <c r="A43" s="88">
        <v>41899</v>
      </c>
      <c r="B43" s="87">
        <v>1.5</v>
      </c>
      <c r="C43" s="429" t="s">
        <v>217</v>
      </c>
      <c r="D43" s="430"/>
      <c r="E43" s="431"/>
      <c r="F43" s="112"/>
      <c r="G43" s="111"/>
      <c r="H43" s="468"/>
      <c r="I43" s="499"/>
    </row>
    <row r="44" spans="1:9" ht="15" customHeight="1" x14ac:dyDescent="0.25">
      <c r="A44" s="88">
        <v>41904</v>
      </c>
      <c r="B44" s="87">
        <v>400</v>
      </c>
      <c r="C44" s="429" t="s">
        <v>278</v>
      </c>
      <c r="D44" s="430"/>
      <c r="E44" s="431"/>
      <c r="F44" s="112"/>
      <c r="G44" s="111"/>
      <c r="H44" s="468"/>
      <c r="I44" s="499"/>
    </row>
    <row r="45" spans="1:9" ht="15" customHeight="1" x14ac:dyDescent="0.25">
      <c r="A45" s="88">
        <v>41904</v>
      </c>
      <c r="B45" s="87">
        <v>1.5</v>
      </c>
      <c r="C45" s="429" t="s">
        <v>217</v>
      </c>
      <c r="D45" s="430"/>
      <c r="E45" s="431"/>
      <c r="F45" s="112"/>
      <c r="G45" s="111"/>
      <c r="H45" s="468"/>
      <c r="I45" s="499"/>
    </row>
    <row r="46" spans="1:9" ht="15" customHeight="1" x14ac:dyDescent="0.25">
      <c r="A46" s="88">
        <v>41906</v>
      </c>
      <c r="B46" s="87">
        <v>350</v>
      </c>
      <c r="C46" s="429" t="s">
        <v>280</v>
      </c>
      <c r="D46" s="430"/>
      <c r="E46" s="431"/>
      <c r="F46" s="112"/>
      <c r="G46" s="111"/>
      <c r="H46" s="468"/>
      <c r="I46" s="499"/>
    </row>
    <row r="47" spans="1:9" ht="15" customHeight="1" x14ac:dyDescent="0.25">
      <c r="A47" s="88">
        <v>41906</v>
      </c>
      <c r="B47" s="87">
        <v>1.5</v>
      </c>
      <c r="C47" s="429" t="s">
        <v>217</v>
      </c>
      <c r="D47" s="430"/>
      <c r="E47" s="431"/>
      <c r="F47" s="112"/>
      <c r="G47" s="111"/>
      <c r="H47" s="468"/>
      <c r="I47" s="499"/>
    </row>
    <row r="48" spans="1:9" ht="15" customHeight="1" x14ac:dyDescent="0.25">
      <c r="A48" s="88">
        <v>41911</v>
      </c>
      <c r="B48" s="87">
        <v>1200</v>
      </c>
      <c r="C48" s="429" t="s">
        <v>238</v>
      </c>
      <c r="D48" s="430"/>
      <c r="E48" s="431"/>
      <c r="F48" s="112"/>
      <c r="G48" s="111"/>
      <c r="H48" s="468"/>
      <c r="I48" s="499"/>
    </row>
    <row r="49" spans="1:9" ht="15" customHeight="1" x14ac:dyDescent="0.25">
      <c r="A49" s="88">
        <v>41911</v>
      </c>
      <c r="B49" s="87">
        <v>1.5</v>
      </c>
      <c r="C49" s="429" t="s">
        <v>217</v>
      </c>
      <c r="D49" s="430"/>
      <c r="E49" s="431"/>
      <c r="F49" s="112"/>
      <c r="G49" s="111"/>
      <c r="H49" s="468"/>
      <c r="I49" s="499"/>
    </row>
    <row r="50" spans="1:9" ht="15" customHeight="1" x14ac:dyDescent="0.25">
      <c r="A50" s="88">
        <v>41911</v>
      </c>
      <c r="B50" s="87">
        <v>8000</v>
      </c>
      <c r="C50" s="429" t="s">
        <v>188</v>
      </c>
      <c r="D50" s="430"/>
      <c r="E50" s="431"/>
      <c r="F50" s="112"/>
      <c r="G50" s="111"/>
      <c r="H50" s="468"/>
      <c r="I50" s="499"/>
    </row>
    <row r="51" spans="1:9" ht="15" customHeight="1" x14ac:dyDescent="0.25">
      <c r="A51" s="88">
        <v>41911</v>
      </c>
      <c r="B51" s="87">
        <v>1.5</v>
      </c>
      <c r="C51" s="429" t="s">
        <v>217</v>
      </c>
      <c r="D51" s="430"/>
      <c r="E51" s="431"/>
      <c r="F51" s="112"/>
      <c r="G51" s="111"/>
      <c r="H51" s="468"/>
      <c r="I51" s="499"/>
    </row>
    <row r="52" spans="1:9" ht="15" customHeight="1" x14ac:dyDescent="0.25">
      <c r="A52" s="88">
        <v>41912</v>
      </c>
      <c r="B52" s="87">
        <v>300</v>
      </c>
      <c r="C52" s="429" t="s">
        <v>281</v>
      </c>
      <c r="D52" s="430"/>
      <c r="E52" s="431"/>
      <c r="F52" s="112"/>
      <c r="G52" s="111"/>
      <c r="H52" s="468"/>
      <c r="I52" s="499"/>
    </row>
    <row r="53" spans="1:9" ht="15" customHeight="1" x14ac:dyDescent="0.25">
      <c r="A53" s="88">
        <v>41912</v>
      </c>
      <c r="B53" s="87">
        <v>1.5</v>
      </c>
      <c r="C53" s="429" t="s">
        <v>217</v>
      </c>
      <c r="D53" s="430"/>
      <c r="E53" s="431"/>
      <c r="F53" s="112"/>
      <c r="G53" s="111"/>
      <c r="H53" s="468"/>
      <c r="I53" s="499"/>
    </row>
    <row r="54" spans="1:9" ht="15" customHeight="1" x14ac:dyDescent="0.25">
      <c r="A54" s="88">
        <v>41912</v>
      </c>
      <c r="B54" s="87">
        <v>300</v>
      </c>
      <c r="C54" s="429" t="s">
        <v>282</v>
      </c>
      <c r="D54" s="430"/>
      <c r="E54" s="431"/>
      <c r="F54" s="112"/>
      <c r="G54" s="111"/>
      <c r="H54" s="468"/>
      <c r="I54" s="499"/>
    </row>
    <row r="55" spans="1:9" ht="15" customHeight="1" thickBot="1" x14ac:dyDescent="0.3">
      <c r="A55" s="91">
        <v>41912</v>
      </c>
      <c r="B55" s="92">
        <v>1.5</v>
      </c>
      <c r="C55" s="502" t="s">
        <v>217</v>
      </c>
      <c r="D55" s="503"/>
      <c r="E55" s="504"/>
      <c r="F55" s="113"/>
      <c r="G55" s="114"/>
      <c r="H55" s="500"/>
      <c r="I55" s="501"/>
    </row>
  </sheetData>
  <mergeCells count="102">
    <mergeCell ref="C2:I2"/>
    <mergeCell ref="C3:D4"/>
    <mergeCell ref="E3:E4"/>
    <mergeCell ref="F3:H3"/>
    <mergeCell ref="I3:I4"/>
    <mergeCell ref="C5:D5"/>
    <mergeCell ref="F5:G5"/>
    <mergeCell ref="A11:I11"/>
    <mergeCell ref="A12:E12"/>
    <mergeCell ref="F12:I12"/>
    <mergeCell ref="C13:E13"/>
    <mergeCell ref="H13:I13"/>
    <mergeCell ref="C20:E20"/>
    <mergeCell ref="C21:E21"/>
    <mergeCell ref="C22:E22"/>
    <mergeCell ref="C6:D6"/>
    <mergeCell ref="C7:D7"/>
    <mergeCell ref="C8:D8"/>
    <mergeCell ref="C9:D9"/>
    <mergeCell ref="F9:G9"/>
    <mergeCell ref="A10:I10"/>
    <mergeCell ref="C23:E23"/>
    <mergeCell ref="C24:E24"/>
    <mergeCell ref="C25:E25"/>
    <mergeCell ref="C26:E26"/>
    <mergeCell ref="C27:E27"/>
    <mergeCell ref="C28:E28"/>
    <mergeCell ref="C14:E14"/>
    <mergeCell ref="C15:E15"/>
    <mergeCell ref="C16:E16"/>
    <mergeCell ref="C17:E17"/>
    <mergeCell ref="C18:E18"/>
    <mergeCell ref="C19:E19"/>
    <mergeCell ref="C38:E38"/>
    <mergeCell ref="C39:E39"/>
    <mergeCell ref="C40:E40"/>
    <mergeCell ref="C29:E29"/>
    <mergeCell ref="C30:E30"/>
    <mergeCell ref="C31:E31"/>
    <mergeCell ref="C32:E32"/>
    <mergeCell ref="C33:E33"/>
    <mergeCell ref="C34:E34"/>
    <mergeCell ref="C53:E53"/>
    <mergeCell ref="C54:E54"/>
    <mergeCell ref="C55:E55"/>
    <mergeCell ref="H14:I14"/>
    <mergeCell ref="H15:I15"/>
    <mergeCell ref="H16:I16"/>
    <mergeCell ref="H17:I17"/>
    <mergeCell ref="H18:I18"/>
    <mergeCell ref="H19:I19"/>
    <mergeCell ref="C47:E47"/>
    <mergeCell ref="C48:E48"/>
    <mergeCell ref="C49:E49"/>
    <mergeCell ref="C50:E50"/>
    <mergeCell ref="C51:E51"/>
    <mergeCell ref="C52:E52"/>
    <mergeCell ref="C41:E41"/>
    <mergeCell ref="C42:E42"/>
    <mergeCell ref="C43:E43"/>
    <mergeCell ref="C44:E44"/>
    <mergeCell ref="C45:E45"/>
    <mergeCell ref="C46:E46"/>
    <mergeCell ref="C35:E35"/>
    <mergeCell ref="C36:E36"/>
    <mergeCell ref="C37:E37"/>
    <mergeCell ref="H26:I26"/>
    <mergeCell ref="H27:I27"/>
    <mergeCell ref="H28:I28"/>
    <mergeCell ref="H29:I29"/>
    <mergeCell ref="H30:I30"/>
    <mergeCell ref="H31:I31"/>
    <mergeCell ref="H20:I20"/>
    <mergeCell ref="H21:I21"/>
    <mergeCell ref="H22:I22"/>
    <mergeCell ref="H23:I23"/>
    <mergeCell ref="H24:I24"/>
    <mergeCell ref="H25:I25"/>
    <mergeCell ref="H38:I38"/>
    <mergeCell ref="H39:I39"/>
    <mergeCell ref="H40:I40"/>
    <mergeCell ref="H41:I41"/>
    <mergeCell ref="H42:I42"/>
    <mergeCell ref="H43:I43"/>
    <mergeCell ref="H32:I32"/>
    <mergeCell ref="H33:I33"/>
    <mergeCell ref="H34:I34"/>
    <mergeCell ref="H35:I35"/>
    <mergeCell ref="H36:I36"/>
    <mergeCell ref="H37:I37"/>
    <mergeCell ref="H50:I50"/>
    <mergeCell ref="H51:I51"/>
    <mergeCell ref="H52:I52"/>
    <mergeCell ref="H53:I53"/>
    <mergeCell ref="H54:I54"/>
    <mergeCell ref="H55:I55"/>
    <mergeCell ref="H44:I44"/>
    <mergeCell ref="H45:I45"/>
    <mergeCell ref="H46:I46"/>
    <mergeCell ref="H47:I47"/>
    <mergeCell ref="H48:I48"/>
    <mergeCell ref="H49:I49"/>
  </mergeCells>
  <pageMargins left="0.7" right="0.7" top="0.75" bottom="0.75" header="0.3" footer="0.3"/>
  <pageSetup paperSize="9" scale="77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2"/>
  <dimension ref="A1:I41"/>
  <sheetViews>
    <sheetView zoomScaleNormal="100" workbookViewId="0">
      <selection activeCell="C7" sqref="C7:D7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284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285</v>
      </c>
      <c r="D5" s="359"/>
      <c r="E5" s="10">
        <v>403.88</v>
      </c>
      <c r="F5" s="360">
        <v>24461.11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9076</v>
      </c>
      <c r="F6" s="10">
        <v>3773</v>
      </c>
      <c r="G6" s="10">
        <v>20384.7</v>
      </c>
      <c r="H6" s="26"/>
      <c r="I6" s="28"/>
    </row>
    <row r="7" spans="1:9" x14ac:dyDescent="0.25">
      <c r="C7" s="494" t="s">
        <v>298</v>
      </c>
      <c r="D7" s="495"/>
      <c r="E7" s="10">
        <v>44000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51223.839999999997</v>
      </c>
      <c r="F8" s="10">
        <v>40876.199999999997</v>
      </c>
      <c r="G8" s="10"/>
      <c r="H8" s="26"/>
      <c r="I8" s="28"/>
    </row>
    <row r="9" spans="1:9" ht="36.75" customHeight="1" thickBot="1" x14ac:dyDescent="0.3">
      <c r="C9" s="420" t="s">
        <v>286</v>
      </c>
      <c r="D9" s="421"/>
      <c r="E9" s="47">
        <f>E5+E6+E7-E8</f>
        <v>2256.0400000000009</v>
      </c>
      <c r="F9" s="422">
        <f>F5+F6+G6-F8-G8</f>
        <v>7742.6100000000006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09" t="s">
        <v>0</v>
      </c>
      <c r="B12" s="410"/>
      <c r="C12" s="410"/>
      <c r="D12" s="410"/>
      <c r="E12" s="411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09" t="s">
        <v>30</v>
      </c>
      <c r="G13" s="108" t="s">
        <v>31</v>
      </c>
      <c r="H13" s="443" t="s">
        <v>32</v>
      </c>
      <c r="I13" s="481"/>
    </row>
    <row r="14" spans="1:9" ht="15" customHeight="1" x14ac:dyDescent="0.25">
      <c r="A14" s="88">
        <v>41920</v>
      </c>
      <c r="B14" s="87">
        <v>64.400000000000006</v>
      </c>
      <c r="C14" s="429" t="s">
        <v>273</v>
      </c>
      <c r="D14" s="430"/>
      <c r="E14" s="431"/>
      <c r="F14" s="88">
        <v>41915</v>
      </c>
      <c r="G14" s="87">
        <v>1</v>
      </c>
      <c r="H14" s="482" t="s">
        <v>244</v>
      </c>
      <c r="I14" s="483"/>
    </row>
    <row r="15" spans="1:9" ht="15" customHeight="1" x14ac:dyDescent="0.25">
      <c r="A15" s="88">
        <v>41921</v>
      </c>
      <c r="B15" s="87">
        <v>400</v>
      </c>
      <c r="C15" s="429" t="s">
        <v>287</v>
      </c>
      <c r="D15" s="430"/>
      <c r="E15" s="431"/>
      <c r="F15" s="88">
        <v>41915</v>
      </c>
      <c r="G15" s="87">
        <v>0.5</v>
      </c>
      <c r="H15" s="482" t="s">
        <v>244</v>
      </c>
      <c r="I15" s="483"/>
    </row>
    <row r="16" spans="1:9" ht="15" customHeight="1" x14ac:dyDescent="0.25">
      <c r="A16" s="88">
        <v>41921</v>
      </c>
      <c r="B16" s="87">
        <v>1.5</v>
      </c>
      <c r="C16" s="429" t="s">
        <v>217</v>
      </c>
      <c r="D16" s="430"/>
      <c r="E16" s="431"/>
      <c r="F16" s="90">
        <v>41915</v>
      </c>
      <c r="G16" s="89">
        <v>20</v>
      </c>
      <c r="H16" s="482" t="s">
        <v>244</v>
      </c>
      <c r="I16" s="483"/>
    </row>
    <row r="17" spans="1:9" ht="15" customHeight="1" x14ac:dyDescent="0.25">
      <c r="A17" s="88">
        <v>41921</v>
      </c>
      <c r="B17" s="89">
        <v>300</v>
      </c>
      <c r="C17" s="429" t="s">
        <v>238</v>
      </c>
      <c r="D17" s="430"/>
      <c r="E17" s="431"/>
      <c r="F17" s="90">
        <v>41915</v>
      </c>
      <c r="G17" s="89">
        <v>10</v>
      </c>
      <c r="H17" s="482" t="s">
        <v>244</v>
      </c>
      <c r="I17" s="483"/>
    </row>
    <row r="18" spans="1:9" ht="15" customHeight="1" x14ac:dyDescent="0.25">
      <c r="A18" s="88">
        <v>41921</v>
      </c>
      <c r="B18" s="87">
        <v>1.5</v>
      </c>
      <c r="C18" s="429" t="s">
        <v>217</v>
      </c>
      <c r="D18" s="430"/>
      <c r="E18" s="431"/>
      <c r="F18" s="90">
        <v>41920</v>
      </c>
      <c r="G18" s="89">
        <v>67.25</v>
      </c>
      <c r="H18" s="482" t="s">
        <v>15</v>
      </c>
      <c r="I18" s="483"/>
    </row>
    <row r="19" spans="1:9" ht="15" customHeight="1" x14ac:dyDescent="0.25">
      <c r="A19" s="88">
        <v>41926</v>
      </c>
      <c r="B19" s="87">
        <v>250</v>
      </c>
      <c r="C19" s="429" t="s">
        <v>279</v>
      </c>
      <c r="D19" s="430"/>
      <c r="E19" s="431"/>
      <c r="F19" s="90">
        <v>41920</v>
      </c>
      <c r="G19" s="89">
        <v>91.25</v>
      </c>
      <c r="H19" s="482" t="s">
        <v>16</v>
      </c>
      <c r="I19" s="483"/>
    </row>
    <row r="20" spans="1:9" ht="15" customHeight="1" x14ac:dyDescent="0.25">
      <c r="A20" s="88">
        <v>41926</v>
      </c>
      <c r="B20" s="87">
        <v>2</v>
      </c>
      <c r="C20" s="429" t="s">
        <v>217</v>
      </c>
      <c r="D20" s="430"/>
      <c r="E20" s="431"/>
      <c r="F20" s="90">
        <v>41926</v>
      </c>
      <c r="G20" s="89">
        <v>30000</v>
      </c>
      <c r="H20" s="482" t="s">
        <v>290</v>
      </c>
      <c r="I20" s="483"/>
    </row>
    <row r="21" spans="1:9" ht="15" customHeight="1" x14ac:dyDescent="0.25">
      <c r="A21" s="88">
        <v>41926</v>
      </c>
      <c r="B21" s="87">
        <v>20406.919999999998</v>
      </c>
      <c r="C21" s="429" t="s">
        <v>188</v>
      </c>
      <c r="D21" s="430"/>
      <c r="E21" s="431"/>
      <c r="F21" s="90">
        <v>41932</v>
      </c>
      <c r="G21" s="89">
        <v>23.7</v>
      </c>
      <c r="H21" s="482" t="s">
        <v>194</v>
      </c>
      <c r="I21" s="483"/>
    </row>
    <row r="22" spans="1:9" ht="15" customHeight="1" x14ac:dyDescent="0.25">
      <c r="A22" s="88">
        <v>41926</v>
      </c>
      <c r="B22" s="87">
        <v>2.4</v>
      </c>
      <c r="C22" s="429" t="s">
        <v>217</v>
      </c>
      <c r="D22" s="430"/>
      <c r="E22" s="431"/>
      <c r="F22" s="90">
        <v>41932</v>
      </c>
      <c r="G22" s="89">
        <v>114.6</v>
      </c>
      <c r="H22" s="482" t="s">
        <v>21</v>
      </c>
      <c r="I22" s="483"/>
    </row>
    <row r="23" spans="1:9" ht="15" customHeight="1" x14ac:dyDescent="0.25">
      <c r="A23" s="88">
        <v>41926</v>
      </c>
      <c r="B23" s="87">
        <v>9460</v>
      </c>
      <c r="C23" s="429" t="s">
        <v>187</v>
      </c>
      <c r="D23" s="430"/>
      <c r="E23" s="431"/>
      <c r="F23" s="90">
        <v>41932</v>
      </c>
      <c r="G23" s="89">
        <v>157.5</v>
      </c>
      <c r="H23" s="482" t="s">
        <v>20</v>
      </c>
      <c r="I23" s="483"/>
    </row>
    <row r="24" spans="1:9" ht="15" customHeight="1" x14ac:dyDescent="0.25">
      <c r="A24" s="88">
        <v>41926</v>
      </c>
      <c r="B24" s="87">
        <v>1.5</v>
      </c>
      <c r="C24" s="429" t="s">
        <v>217</v>
      </c>
      <c r="D24" s="430"/>
      <c r="E24" s="431"/>
      <c r="F24" s="90">
        <v>41932</v>
      </c>
      <c r="G24" s="89">
        <v>65.3</v>
      </c>
      <c r="H24" s="482" t="s">
        <v>19</v>
      </c>
      <c r="I24" s="483"/>
    </row>
    <row r="25" spans="1:9" ht="15" customHeight="1" x14ac:dyDescent="0.25">
      <c r="A25" s="88">
        <v>41935</v>
      </c>
      <c r="B25" s="87">
        <v>10000</v>
      </c>
      <c r="C25" s="429" t="s">
        <v>188</v>
      </c>
      <c r="D25" s="430"/>
      <c r="E25" s="431"/>
      <c r="F25" s="90">
        <v>41932</v>
      </c>
      <c r="G25" s="89">
        <v>106.9</v>
      </c>
      <c r="H25" s="482" t="s">
        <v>18</v>
      </c>
      <c r="I25" s="483"/>
    </row>
    <row r="26" spans="1:9" ht="15" customHeight="1" x14ac:dyDescent="0.25">
      <c r="A26" s="88">
        <v>41935</v>
      </c>
      <c r="B26" s="87">
        <v>1.5</v>
      </c>
      <c r="C26" s="429" t="s">
        <v>217</v>
      </c>
      <c r="D26" s="430"/>
      <c r="E26" s="431"/>
      <c r="F26" s="90">
        <v>41932</v>
      </c>
      <c r="G26" s="89">
        <v>191.7</v>
      </c>
      <c r="H26" s="482" t="s">
        <v>22</v>
      </c>
      <c r="I26" s="483"/>
    </row>
    <row r="27" spans="1:9" ht="15" customHeight="1" x14ac:dyDescent="0.25">
      <c r="A27" s="88">
        <v>41935</v>
      </c>
      <c r="B27" s="87">
        <v>300</v>
      </c>
      <c r="C27" s="429" t="s">
        <v>238</v>
      </c>
      <c r="D27" s="430"/>
      <c r="E27" s="431"/>
      <c r="F27" s="90">
        <v>41935</v>
      </c>
      <c r="G27" s="89">
        <v>10000</v>
      </c>
      <c r="H27" s="482" t="s">
        <v>290</v>
      </c>
      <c r="I27" s="483"/>
    </row>
    <row r="28" spans="1:9" ht="15" customHeight="1" x14ac:dyDescent="0.25">
      <c r="A28" s="88">
        <v>41935</v>
      </c>
      <c r="B28" s="87">
        <v>1.5</v>
      </c>
      <c r="C28" s="429" t="s">
        <v>217</v>
      </c>
      <c r="D28" s="430"/>
      <c r="E28" s="431"/>
      <c r="F28" s="90">
        <v>41940</v>
      </c>
      <c r="G28" s="89">
        <v>26.5</v>
      </c>
      <c r="H28" s="482" t="s">
        <v>239</v>
      </c>
      <c r="I28" s="483"/>
    </row>
    <row r="29" spans="1:9" ht="15" customHeight="1" x14ac:dyDescent="0.25">
      <c r="A29" s="88">
        <v>41936</v>
      </c>
      <c r="B29" s="87">
        <v>4000</v>
      </c>
      <c r="C29" s="429" t="s">
        <v>277</v>
      </c>
      <c r="D29" s="430"/>
      <c r="E29" s="431"/>
      <c r="F29" s="112"/>
      <c r="G29" s="111"/>
      <c r="H29" s="468"/>
      <c r="I29" s="499"/>
    </row>
    <row r="30" spans="1:9" ht="15" customHeight="1" x14ac:dyDescent="0.25">
      <c r="A30" s="88">
        <v>41936</v>
      </c>
      <c r="B30" s="87">
        <v>1.5</v>
      </c>
      <c r="C30" s="429" t="s">
        <v>217</v>
      </c>
      <c r="D30" s="430"/>
      <c r="E30" s="431"/>
      <c r="F30" s="112"/>
      <c r="G30" s="111"/>
      <c r="H30" s="468"/>
      <c r="I30" s="499"/>
    </row>
    <row r="31" spans="1:9" ht="15" customHeight="1" x14ac:dyDescent="0.25">
      <c r="A31" s="88">
        <v>41936</v>
      </c>
      <c r="B31" s="87">
        <v>4000</v>
      </c>
      <c r="C31" s="429" t="s">
        <v>275</v>
      </c>
      <c r="D31" s="430"/>
      <c r="E31" s="431"/>
      <c r="F31" s="112"/>
      <c r="G31" s="111"/>
      <c r="H31" s="468"/>
      <c r="I31" s="499"/>
    </row>
    <row r="32" spans="1:9" ht="15" customHeight="1" x14ac:dyDescent="0.25">
      <c r="A32" s="88">
        <v>41936</v>
      </c>
      <c r="B32" s="87">
        <v>1.5</v>
      </c>
      <c r="C32" s="429" t="s">
        <v>217</v>
      </c>
      <c r="D32" s="430"/>
      <c r="E32" s="431"/>
      <c r="F32" s="112"/>
      <c r="G32" s="111"/>
      <c r="H32" s="468"/>
      <c r="I32" s="499"/>
    </row>
    <row r="33" spans="1:9" ht="15" customHeight="1" x14ac:dyDescent="0.25">
      <c r="A33" s="88">
        <v>41940</v>
      </c>
      <c r="B33" s="87">
        <v>139.91999999999999</v>
      </c>
      <c r="C33" s="429" t="s">
        <v>288</v>
      </c>
      <c r="D33" s="430"/>
      <c r="E33" s="431"/>
      <c r="F33" s="112"/>
      <c r="G33" s="111"/>
      <c r="H33" s="468"/>
      <c r="I33" s="499"/>
    </row>
    <row r="34" spans="1:9" ht="15" customHeight="1" x14ac:dyDescent="0.25">
      <c r="A34" s="88">
        <v>41940</v>
      </c>
      <c r="B34" s="87">
        <v>83.2</v>
      </c>
      <c r="C34" s="429" t="s">
        <v>273</v>
      </c>
      <c r="D34" s="430"/>
      <c r="E34" s="431"/>
      <c r="F34" s="112"/>
      <c r="G34" s="111"/>
      <c r="H34" s="468"/>
      <c r="I34" s="499"/>
    </row>
    <row r="35" spans="1:9" ht="15" customHeight="1" x14ac:dyDescent="0.25">
      <c r="A35" s="88">
        <v>41940</v>
      </c>
      <c r="B35" s="87">
        <v>900</v>
      </c>
      <c r="C35" s="429" t="s">
        <v>238</v>
      </c>
      <c r="D35" s="430"/>
      <c r="E35" s="431"/>
      <c r="F35" s="112"/>
      <c r="G35" s="111"/>
      <c r="H35" s="468"/>
      <c r="I35" s="499"/>
    </row>
    <row r="36" spans="1:9" ht="15" customHeight="1" x14ac:dyDescent="0.25">
      <c r="A36" s="88">
        <v>41940</v>
      </c>
      <c r="B36" s="87">
        <v>300</v>
      </c>
      <c r="C36" s="429" t="s">
        <v>289</v>
      </c>
      <c r="D36" s="430"/>
      <c r="E36" s="431"/>
      <c r="F36" s="112"/>
      <c r="G36" s="111"/>
      <c r="H36" s="468"/>
      <c r="I36" s="499"/>
    </row>
    <row r="37" spans="1:9" ht="15" customHeight="1" x14ac:dyDescent="0.25">
      <c r="A37" s="88">
        <v>41940</v>
      </c>
      <c r="B37" s="87">
        <v>1.5</v>
      </c>
      <c r="C37" s="429" t="s">
        <v>217</v>
      </c>
      <c r="D37" s="430"/>
      <c r="E37" s="431"/>
      <c r="F37" s="112"/>
      <c r="G37" s="111"/>
      <c r="H37" s="115"/>
      <c r="I37" s="116"/>
    </row>
    <row r="38" spans="1:9" ht="15" customHeight="1" x14ac:dyDescent="0.25">
      <c r="A38" s="88">
        <v>41940</v>
      </c>
      <c r="B38" s="87">
        <v>300</v>
      </c>
      <c r="C38" s="429" t="s">
        <v>282</v>
      </c>
      <c r="D38" s="430"/>
      <c r="E38" s="431"/>
      <c r="F38" s="112"/>
      <c r="G38" s="111"/>
      <c r="H38" s="468"/>
      <c r="I38" s="499"/>
    </row>
    <row r="39" spans="1:9" ht="15" customHeight="1" x14ac:dyDescent="0.25">
      <c r="A39" s="88">
        <v>41940</v>
      </c>
      <c r="B39" s="87">
        <v>1.5</v>
      </c>
      <c r="C39" s="429" t="s">
        <v>217</v>
      </c>
      <c r="D39" s="430"/>
      <c r="E39" s="431"/>
      <c r="F39" s="112"/>
      <c r="G39" s="111"/>
      <c r="H39" s="115"/>
      <c r="I39" s="116"/>
    </row>
    <row r="40" spans="1:9" ht="15" customHeight="1" x14ac:dyDescent="0.25">
      <c r="A40" s="88">
        <v>41940</v>
      </c>
      <c r="B40" s="87">
        <v>300</v>
      </c>
      <c r="C40" s="429" t="s">
        <v>281</v>
      </c>
      <c r="D40" s="430"/>
      <c r="E40" s="431"/>
      <c r="F40" s="112"/>
      <c r="G40" s="111"/>
      <c r="H40" s="468"/>
      <c r="I40" s="499"/>
    </row>
    <row r="41" spans="1:9" ht="15" customHeight="1" thickBot="1" x14ac:dyDescent="0.3">
      <c r="A41" s="91">
        <v>41940</v>
      </c>
      <c r="B41" s="92">
        <v>1.5</v>
      </c>
      <c r="C41" s="502" t="s">
        <v>217</v>
      </c>
      <c r="D41" s="503"/>
      <c r="E41" s="504"/>
      <c r="F41" s="113"/>
      <c r="G41" s="114"/>
      <c r="H41" s="117"/>
      <c r="I41" s="118"/>
    </row>
  </sheetData>
  <mergeCells count="71">
    <mergeCell ref="C5:D5"/>
    <mergeCell ref="F5:G5"/>
    <mergeCell ref="C2:I2"/>
    <mergeCell ref="C3:D4"/>
    <mergeCell ref="E3:E4"/>
    <mergeCell ref="F3:H3"/>
    <mergeCell ref="I3:I4"/>
    <mergeCell ref="C14:E14"/>
    <mergeCell ref="H14:I14"/>
    <mergeCell ref="C6:D6"/>
    <mergeCell ref="C7:D7"/>
    <mergeCell ref="C8:D8"/>
    <mergeCell ref="C9:D9"/>
    <mergeCell ref="F9:G9"/>
    <mergeCell ref="A10:I10"/>
    <mergeCell ref="A11:I11"/>
    <mergeCell ref="A12:E12"/>
    <mergeCell ref="F12:I12"/>
    <mergeCell ref="C13:E13"/>
    <mergeCell ref="H13:I13"/>
    <mergeCell ref="C15:E15"/>
    <mergeCell ref="H15:I15"/>
    <mergeCell ref="C16:E16"/>
    <mergeCell ref="H16:I16"/>
    <mergeCell ref="C17:E17"/>
    <mergeCell ref="H17:I17"/>
    <mergeCell ref="C18:E18"/>
    <mergeCell ref="H18:I18"/>
    <mergeCell ref="C19:E19"/>
    <mergeCell ref="H19:I19"/>
    <mergeCell ref="C20:E20"/>
    <mergeCell ref="H20:I20"/>
    <mergeCell ref="C21:E21"/>
    <mergeCell ref="H21:I21"/>
    <mergeCell ref="C22:E22"/>
    <mergeCell ref="H22:I22"/>
    <mergeCell ref="C23:E23"/>
    <mergeCell ref="H23:I23"/>
    <mergeCell ref="C24:E24"/>
    <mergeCell ref="H24:I24"/>
    <mergeCell ref="C25:E25"/>
    <mergeCell ref="H25:I25"/>
    <mergeCell ref="C26:E26"/>
    <mergeCell ref="H26:I26"/>
    <mergeCell ref="C27:E27"/>
    <mergeCell ref="H27:I27"/>
    <mergeCell ref="C28:E28"/>
    <mergeCell ref="H28:I28"/>
    <mergeCell ref="C29:E29"/>
    <mergeCell ref="H29:I29"/>
    <mergeCell ref="C30:E30"/>
    <mergeCell ref="H30:I30"/>
    <mergeCell ref="C31:E31"/>
    <mergeCell ref="H31:I31"/>
    <mergeCell ref="C32:E32"/>
    <mergeCell ref="H32:I32"/>
    <mergeCell ref="C33:E33"/>
    <mergeCell ref="H33:I33"/>
    <mergeCell ref="C34:E34"/>
    <mergeCell ref="H34:I34"/>
    <mergeCell ref="C35:E35"/>
    <mergeCell ref="H35:I35"/>
    <mergeCell ref="C37:E37"/>
    <mergeCell ref="C39:E39"/>
    <mergeCell ref="C41:E41"/>
    <mergeCell ref="C36:E36"/>
    <mergeCell ref="H36:I36"/>
    <mergeCell ref="C38:E38"/>
    <mergeCell ref="H38:I38"/>
    <mergeCell ref="C40:E40"/>
    <mergeCell ref="H40:I40"/>
  </mergeCells>
  <pageMargins left="0.7" right="0.7" top="0.75" bottom="0.75" header="0.3" footer="0.3"/>
  <pageSetup paperSize="9" scale="77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3"/>
  <dimension ref="A1:I31"/>
  <sheetViews>
    <sheetView topLeftCell="A4" zoomScaleNormal="100" workbookViewId="0">
      <selection activeCell="C7" sqref="C7:D7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291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292</v>
      </c>
      <c r="D5" s="359"/>
      <c r="E5" s="10">
        <v>2256.04</v>
      </c>
      <c r="F5" s="360">
        <v>7742.61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9298</v>
      </c>
      <c r="F6" s="10">
        <v>3832</v>
      </c>
      <c r="G6" s="10">
        <v>23823</v>
      </c>
      <c r="H6" s="26"/>
      <c r="I6" s="28"/>
    </row>
    <row r="7" spans="1:9" x14ac:dyDescent="0.25">
      <c r="C7" s="494" t="s">
        <v>298</v>
      </c>
      <c r="D7" s="495"/>
      <c r="E7" s="10">
        <v>32000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36748.6</v>
      </c>
      <c r="F8" s="10">
        <v>32852.03</v>
      </c>
      <c r="G8" s="10"/>
      <c r="H8" s="26"/>
      <c r="I8" s="28"/>
    </row>
    <row r="9" spans="1:9" ht="36.75" customHeight="1" thickBot="1" x14ac:dyDescent="0.3">
      <c r="C9" s="420" t="s">
        <v>293</v>
      </c>
      <c r="D9" s="421"/>
      <c r="E9" s="47">
        <f>E5+E6+E7-E8</f>
        <v>6805.4400000000023</v>
      </c>
      <c r="F9" s="422">
        <f>F5+F6+G6-F8-G8</f>
        <v>2545.5800000000017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19" t="s">
        <v>30</v>
      </c>
      <c r="G13" s="108" t="s">
        <v>31</v>
      </c>
      <c r="H13" s="443" t="s">
        <v>32</v>
      </c>
      <c r="I13" s="481"/>
    </row>
    <row r="14" spans="1:9" ht="15" customHeight="1" x14ac:dyDescent="0.25">
      <c r="A14" s="88">
        <v>41956</v>
      </c>
      <c r="B14" s="87">
        <v>1.5</v>
      </c>
      <c r="C14" s="407" t="s">
        <v>217</v>
      </c>
      <c r="D14" s="407"/>
      <c r="E14" s="408"/>
      <c r="F14" s="120">
        <v>41945</v>
      </c>
      <c r="G14" s="87">
        <v>20</v>
      </c>
      <c r="H14" s="482" t="s">
        <v>244</v>
      </c>
      <c r="I14" s="483"/>
    </row>
    <row r="15" spans="1:9" ht="15" customHeight="1" x14ac:dyDescent="0.25">
      <c r="A15" s="88">
        <v>41956</v>
      </c>
      <c r="B15" s="87">
        <v>1.5</v>
      </c>
      <c r="C15" s="407" t="s">
        <v>217</v>
      </c>
      <c r="D15" s="407"/>
      <c r="E15" s="408"/>
      <c r="F15" s="120">
        <v>41945</v>
      </c>
      <c r="G15" s="87">
        <v>10</v>
      </c>
      <c r="H15" s="482" t="s">
        <v>244</v>
      </c>
      <c r="I15" s="483"/>
    </row>
    <row r="16" spans="1:9" ht="15" customHeight="1" x14ac:dyDescent="0.25">
      <c r="A16" s="88">
        <v>41956</v>
      </c>
      <c r="B16" s="87">
        <v>8183.4</v>
      </c>
      <c r="C16" s="407" t="s">
        <v>188</v>
      </c>
      <c r="D16" s="407"/>
      <c r="E16" s="408"/>
      <c r="F16" s="106">
        <v>41945</v>
      </c>
      <c r="G16" s="89">
        <v>1</v>
      </c>
      <c r="H16" s="482" t="s">
        <v>244</v>
      </c>
      <c r="I16" s="483"/>
    </row>
    <row r="17" spans="1:9" ht="15" customHeight="1" x14ac:dyDescent="0.25">
      <c r="A17" s="88">
        <v>41956</v>
      </c>
      <c r="B17" s="89">
        <v>9670.9</v>
      </c>
      <c r="C17" s="407" t="s">
        <v>187</v>
      </c>
      <c r="D17" s="407"/>
      <c r="E17" s="408"/>
      <c r="F17" s="106">
        <v>41945</v>
      </c>
      <c r="G17" s="89">
        <v>0.5</v>
      </c>
      <c r="H17" s="482" t="s">
        <v>244</v>
      </c>
      <c r="I17" s="483"/>
    </row>
    <row r="18" spans="1:9" ht="15" customHeight="1" x14ac:dyDescent="0.25">
      <c r="A18" s="88">
        <v>41969</v>
      </c>
      <c r="B18" s="87">
        <v>1.5</v>
      </c>
      <c r="C18" s="407" t="s">
        <v>217</v>
      </c>
      <c r="D18" s="407"/>
      <c r="E18" s="408"/>
      <c r="F18" s="106">
        <v>41950</v>
      </c>
      <c r="G18" s="89">
        <v>0.5</v>
      </c>
      <c r="H18" s="482" t="s">
        <v>244</v>
      </c>
      <c r="I18" s="483"/>
    </row>
    <row r="19" spans="1:9" ht="15" customHeight="1" x14ac:dyDescent="0.25">
      <c r="A19" s="88">
        <v>41969</v>
      </c>
      <c r="B19" s="87">
        <v>83.8</v>
      </c>
      <c r="C19" s="407" t="s">
        <v>273</v>
      </c>
      <c r="D19" s="407"/>
      <c r="E19" s="408"/>
      <c r="F19" s="106">
        <v>41950</v>
      </c>
      <c r="G19" s="89">
        <v>10</v>
      </c>
      <c r="H19" s="482" t="s">
        <v>244</v>
      </c>
      <c r="I19" s="483"/>
    </row>
    <row r="20" spans="1:9" ht="15" customHeight="1" x14ac:dyDescent="0.25">
      <c r="A20" s="88">
        <v>41969</v>
      </c>
      <c r="B20" s="87">
        <v>17000</v>
      </c>
      <c r="C20" s="407" t="s">
        <v>188</v>
      </c>
      <c r="D20" s="407"/>
      <c r="E20" s="408"/>
      <c r="F20" s="106">
        <v>41950</v>
      </c>
      <c r="G20" s="89">
        <v>67.25</v>
      </c>
      <c r="H20" s="482" t="s">
        <v>15</v>
      </c>
      <c r="I20" s="483"/>
    </row>
    <row r="21" spans="1:9" ht="15" customHeight="1" x14ac:dyDescent="0.25">
      <c r="A21" s="88">
        <v>41971</v>
      </c>
      <c r="B21" s="87">
        <v>1.5</v>
      </c>
      <c r="C21" s="407" t="s">
        <v>217</v>
      </c>
      <c r="D21" s="407"/>
      <c r="E21" s="408"/>
      <c r="F21" s="106">
        <v>41950</v>
      </c>
      <c r="G21" s="89">
        <v>91.5</v>
      </c>
      <c r="H21" s="482" t="s">
        <v>16</v>
      </c>
      <c r="I21" s="483"/>
    </row>
    <row r="22" spans="1:9" ht="15" customHeight="1" x14ac:dyDescent="0.25">
      <c r="A22" s="88">
        <v>41971</v>
      </c>
      <c r="B22" s="87">
        <v>1.5</v>
      </c>
      <c r="C22" s="407" t="s">
        <v>217</v>
      </c>
      <c r="D22" s="407"/>
      <c r="E22" s="408"/>
      <c r="F22" s="106">
        <v>41956</v>
      </c>
      <c r="G22" s="89">
        <v>1.08</v>
      </c>
      <c r="H22" s="482" t="s">
        <v>217</v>
      </c>
      <c r="I22" s="483"/>
    </row>
    <row r="23" spans="1:9" ht="15" customHeight="1" x14ac:dyDescent="0.25">
      <c r="A23" s="88">
        <v>41971</v>
      </c>
      <c r="B23" s="87">
        <v>1.5</v>
      </c>
      <c r="C23" s="407" t="s">
        <v>217</v>
      </c>
      <c r="D23" s="407"/>
      <c r="E23" s="408"/>
      <c r="F23" s="106">
        <v>41956</v>
      </c>
      <c r="G23" s="89">
        <v>14000</v>
      </c>
      <c r="H23" s="482" t="s">
        <v>290</v>
      </c>
      <c r="I23" s="483"/>
    </row>
    <row r="24" spans="1:9" ht="15" customHeight="1" x14ac:dyDescent="0.25">
      <c r="A24" s="88">
        <v>41971</v>
      </c>
      <c r="B24" s="87">
        <v>1.5</v>
      </c>
      <c r="C24" s="407" t="s">
        <v>217</v>
      </c>
      <c r="D24" s="407"/>
      <c r="E24" s="408"/>
      <c r="F24" s="106">
        <v>41957</v>
      </c>
      <c r="G24" s="89">
        <v>169.8</v>
      </c>
      <c r="H24" s="482" t="s">
        <v>20</v>
      </c>
      <c r="I24" s="483"/>
    </row>
    <row r="25" spans="1:9" ht="15" customHeight="1" x14ac:dyDescent="0.25">
      <c r="A25" s="88">
        <v>41971</v>
      </c>
      <c r="B25" s="87">
        <v>300</v>
      </c>
      <c r="C25" s="407" t="s">
        <v>289</v>
      </c>
      <c r="D25" s="407"/>
      <c r="E25" s="408"/>
      <c r="F25" s="106">
        <v>41957</v>
      </c>
      <c r="G25" s="89">
        <v>60.4</v>
      </c>
      <c r="H25" s="482" t="s">
        <v>19</v>
      </c>
      <c r="I25" s="483"/>
    </row>
    <row r="26" spans="1:9" ht="15" customHeight="1" x14ac:dyDescent="0.25">
      <c r="A26" s="88">
        <v>41971</v>
      </c>
      <c r="B26" s="87">
        <v>300</v>
      </c>
      <c r="C26" s="407" t="s">
        <v>282</v>
      </c>
      <c r="D26" s="407"/>
      <c r="E26" s="408"/>
      <c r="F26" s="106">
        <v>41957</v>
      </c>
      <c r="G26" s="89">
        <v>91.7</v>
      </c>
      <c r="H26" s="482" t="s">
        <v>18</v>
      </c>
      <c r="I26" s="483"/>
    </row>
    <row r="27" spans="1:9" ht="15" customHeight="1" x14ac:dyDescent="0.25">
      <c r="A27" s="88">
        <v>41971</v>
      </c>
      <c r="B27" s="87">
        <v>900</v>
      </c>
      <c r="C27" s="407" t="s">
        <v>294</v>
      </c>
      <c r="D27" s="407"/>
      <c r="E27" s="408"/>
      <c r="F27" s="106">
        <v>41957</v>
      </c>
      <c r="G27" s="89">
        <v>188.8</v>
      </c>
      <c r="H27" s="482" t="s">
        <v>22</v>
      </c>
      <c r="I27" s="483"/>
    </row>
    <row r="28" spans="1:9" ht="15" customHeight="1" x14ac:dyDescent="0.25">
      <c r="A28" s="88">
        <v>41971</v>
      </c>
      <c r="B28" s="87">
        <v>300</v>
      </c>
      <c r="C28" s="407" t="s">
        <v>295</v>
      </c>
      <c r="D28" s="407"/>
      <c r="E28" s="408"/>
      <c r="F28" s="106">
        <v>41957</v>
      </c>
      <c r="G28" s="89">
        <v>20.9</v>
      </c>
      <c r="H28" s="482" t="s">
        <v>194</v>
      </c>
      <c r="I28" s="483"/>
    </row>
    <row r="29" spans="1:9" x14ac:dyDescent="0.25">
      <c r="A29" s="34"/>
      <c r="B29" s="2"/>
      <c r="C29" s="399"/>
      <c r="D29" s="400"/>
      <c r="E29" s="401"/>
      <c r="F29" s="106">
        <v>41957</v>
      </c>
      <c r="G29" s="89">
        <v>103.1</v>
      </c>
      <c r="H29" s="482" t="s">
        <v>21</v>
      </c>
      <c r="I29" s="483"/>
    </row>
    <row r="30" spans="1:9" x14ac:dyDescent="0.25">
      <c r="A30" s="34"/>
      <c r="B30" s="2"/>
      <c r="C30" s="399"/>
      <c r="D30" s="400"/>
      <c r="E30" s="401"/>
      <c r="F30" s="106">
        <v>41969</v>
      </c>
      <c r="G30" s="89">
        <v>15.5</v>
      </c>
      <c r="H30" s="482" t="s">
        <v>239</v>
      </c>
      <c r="I30" s="483"/>
    </row>
    <row r="31" spans="1:9" ht="15.75" thickBot="1" x14ac:dyDescent="0.3">
      <c r="A31" s="35"/>
      <c r="B31" s="36"/>
      <c r="C31" s="402"/>
      <c r="D31" s="403"/>
      <c r="E31" s="404"/>
      <c r="F31" s="107">
        <v>41969</v>
      </c>
      <c r="G31" s="102">
        <v>18000</v>
      </c>
      <c r="H31" s="486" t="s">
        <v>290</v>
      </c>
      <c r="I31" s="487"/>
    </row>
  </sheetData>
  <mergeCells count="54">
    <mergeCell ref="C5:D5"/>
    <mergeCell ref="F5:G5"/>
    <mergeCell ref="C2:I2"/>
    <mergeCell ref="C3:D4"/>
    <mergeCell ref="E3:E4"/>
    <mergeCell ref="F3:H3"/>
    <mergeCell ref="I3:I4"/>
    <mergeCell ref="C14:E14"/>
    <mergeCell ref="H14:I14"/>
    <mergeCell ref="C6:D6"/>
    <mergeCell ref="C7:D7"/>
    <mergeCell ref="C8:D8"/>
    <mergeCell ref="C9:D9"/>
    <mergeCell ref="F9:G9"/>
    <mergeCell ref="A10:I10"/>
    <mergeCell ref="A11:I11"/>
    <mergeCell ref="A12:E12"/>
    <mergeCell ref="F12:I12"/>
    <mergeCell ref="C13:E13"/>
    <mergeCell ref="H13:I13"/>
    <mergeCell ref="C15:E15"/>
    <mergeCell ref="H15:I15"/>
    <mergeCell ref="C16:E16"/>
    <mergeCell ref="H16:I16"/>
    <mergeCell ref="C17:E17"/>
    <mergeCell ref="H17:I17"/>
    <mergeCell ref="C18:E18"/>
    <mergeCell ref="H18:I18"/>
    <mergeCell ref="C19:E19"/>
    <mergeCell ref="H19:I19"/>
    <mergeCell ref="C20:E20"/>
    <mergeCell ref="H20:I20"/>
    <mergeCell ref="C21:E21"/>
    <mergeCell ref="H21:I21"/>
    <mergeCell ref="C22:E22"/>
    <mergeCell ref="H22:I22"/>
    <mergeCell ref="C23:E23"/>
    <mergeCell ref="H23:I23"/>
    <mergeCell ref="C27:E27"/>
    <mergeCell ref="H27:I27"/>
    <mergeCell ref="C28:E28"/>
    <mergeCell ref="H28:I28"/>
    <mergeCell ref="C24:E24"/>
    <mergeCell ref="H24:I24"/>
    <mergeCell ref="C25:E25"/>
    <mergeCell ref="H25:I25"/>
    <mergeCell ref="C26:E26"/>
    <mergeCell ref="H26:I26"/>
    <mergeCell ref="H29:I29"/>
    <mergeCell ref="C29:E29"/>
    <mergeCell ref="C30:E30"/>
    <mergeCell ref="H30:I30"/>
    <mergeCell ref="C31:E31"/>
    <mergeCell ref="H31:I31"/>
  </mergeCells>
  <pageMargins left="0.7" right="0.7" top="0.75" bottom="0.75" header="0.3" footer="0.3"/>
  <pageSetup paperSize="9" scale="77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4"/>
  <dimension ref="A1:I51"/>
  <sheetViews>
    <sheetView zoomScaleNormal="100" workbookViewId="0">
      <selection activeCell="H22" sqref="H22:I22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299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296</v>
      </c>
      <c r="D5" s="359"/>
      <c r="E5" s="10">
        <v>6805.44</v>
      </c>
      <c r="F5" s="360">
        <v>2545.58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9974</v>
      </c>
      <c r="F6" s="10">
        <v>4816</v>
      </c>
      <c r="G6" s="10">
        <v>24766.3</v>
      </c>
      <c r="H6" s="26"/>
      <c r="I6" s="28"/>
    </row>
    <row r="7" spans="1:9" x14ac:dyDescent="0.25">
      <c r="C7" s="494" t="s">
        <v>298</v>
      </c>
      <c r="D7" s="495"/>
      <c r="E7" s="10">
        <v>16000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32626.89</v>
      </c>
      <c r="F8" s="10">
        <v>16524.05</v>
      </c>
      <c r="G8" s="10"/>
      <c r="H8" s="26"/>
      <c r="I8" s="28"/>
    </row>
    <row r="9" spans="1:9" ht="36.75" customHeight="1" thickBot="1" x14ac:dyDescent="0.3">
      <c r="C9" s="420" t="s">
        <v>297</v>
      </c>
      <c r="D9" s="421"/>
      <c r="E9" s="47">
        <f>E5+E6+E7-E8</f>
        <v>152.55000000000291</v>
      </c>
      <c r="F9" s="422">
        <f>F5+F6+G6-F8-G8</f>
        <v>15603.829999999998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44"/>
      <c r="F13" s="109" t="s">
        <v>30</v>
      </c>
      <c r="G13" s="108" t="s">
        <v>31</v>
      </c>
      <c r="H13" s="443" t="s">
        <v>32</v>
      </c>
      <c r="I13" s="481"/>
    </row>
    <row r="14" spans="1:9" ht="15" customHeight="1" x14ac:dyDescent="0.25">
      <c r="A14" s="88">
        <v>41977</v>
      </c>
      <c r="B14" s="87">
        <v>165.2</v>
      </c>
      <c r="C14" s="407" t="s">
        <v>300</v>
      </c>
      <c r="D14" s="407"/>
      <c r="E14" s="429"/>
      <c r="F14" s="88">
        <v>41975</v>
      </c>
      <c r="G14" s="87">
        <v>0.5</v>
      </c>
      <c r="H14" s="482" t="s">
        <v>244</v>
      </c>
      <c r="I14" s="483"/>
    </row>
    <row r="15" spans="1:9" ht="15" customHeight="1" x14ac:dyDescent="0.25">
      <c r="A15" s="88">
        <v>41977</v>
      </c>
      <c r="B15" s="87">
        <v>4000</v>
      </c>
      <c r="C15" s="407" t="s">
        <v>300</v>
      </c>
      <c r="D15" s="407"/>
      <c r="E15" s="429"/>
      <c r="F15" s="88">
        <v>41975</v>
      </c>
      <c r="G15" s="87">
        <v>10</v>
      </c>
      <c r="H15" s="482" t="s">
        <v>244</v>
      </c>
      <c r="I15" s="483"/>
    </row>
    <row r="16" spans="1:9" ht="15" customHeight="1" x14ac:dyDescent="0.25">
      <c r="A16" s="88">
        <v>41978</v>
      </c>
      <c r="B16" s="87">
        <v>21.62</v>
      </c>
      <c r="C16" s="407" t="s">
        <v>301</v>
      </c>
      <c r="D16" s="407"/>
      <c r="E16" s="429"/>
      <c r="F16" s="90">
        <v>41975</v>
      </c>
      <c r="G16" s="89">
        <v>1</v>
      </c>
      <c r="H16" s="482" t="s">
        <v>244</v>
      </c>
      <c r="I16" s="483"/>
    </row>
    <row r="17" spans="1:9" ht="15" customHeight="1" x14ac:dyDescent="0.25">
      <c r="A17" s="88">
        <v>41978</v>
      </c>
      <c r="B17" s="89">
        <v>1.5</v>
      </c>
      <c r="C17" s="407" t="s">
        <v>217</v>
      </c>
      <c r="D17" s="407"/>
      <c r="E17" s="429"/>
      <c r="F17" s="90">
        <v>41975</v>
      </c>
      <c r="G17" s="89">
        <v>20</v>
      </c>
      <c r="H17" s="482" t="s">
        <v>244</v>
      </c>
      <c r="I17" s="483"/>
    </row>
    <row r="18" spans="1:9" ht="15" customHeight="1" x14ac:dyDescent="0.25">
      <c r="A18" s="88">
        <v>41978</v>
      </c>
      <c r="B18" s="87">
        <v>21.62</v>
      </c>
      <c r="C18" s="407" t="s">
        <v>302</v>
      </c>
      <c r="D18" s="407"/>
      <c r="E18" s="429"/>
      <c r="F18" s="90">
        <v>41977</v>
      </c>
      <c r="G18" s="89">
        <v>7000</v>
      </c>
      <c r="H18" s="482" t="s">
        <v>290</v>
      </c>
      <c r="I18" s="483"/>
    </row>
    <row r="19" spans="1:9" ht="15" customHeight="1" x14ac:dyDescent="0.25">
      <c r="A19" s="88">
        <v>41978</v>
      </c>
      <c r="B19" s="87">
        <v>1.5</v>
      </c>
      <c r="C19" s="407" t="s">
        <v>217</v>
      </c>
      <c r="D19" s="407"/>
      <c r="E19" s="429"/>
      <c r="F19" s="90">
        <v>41981</v>
      </c>
      <c r="G19" s="89">
        <v>78</v>
      </c>
      <c r="H19" s="482" t="s">
        <v>15</v>
      </c>
      <c r="I19" s="483"/>
    </row>
    <row r="20" spans="1:9" ht="15" customHeight="1" x14ac:dyDescent="0.25">
      <c r="A20" s="88">
        <v>41978</v>
      </c>
      <c r="B20" s="87">
        <v>196.79</v>
      </c>
      <c r="C20" s="407" t="s">
        <v>303</v>
      </c>
      <c r="D20" s="407"/>
      <c r="E20" s="429"/>
      <c r="F20" s="90">
        <v>41981</v>
      </c>
      <c r="G20" s="89">
        <v>91.25</v>
      </c>
      <c r="H20" s="482" t="s">
        <v>16</v>
      </c>
      <c r="I20" s="483"/>
    </row>
    <row r="21" spans="1:9" ht="15" customHeight="1" x14ac:dyDescent="0.25">
      <c r="A21" s="88">
        <v>41978</v>
      </c>
      <c r="B21" s="87">
        <v>1.5</v>
      </c>
      <c r="C21" s="407" t="s">
        <v>217</v>
      </c>
      <c r="D21" s="407"/>
      <c r="E21" s="429"/>
      <c r="F21" s="90">
        <v>41988</v>
      </c>
      <c r="G21" s="89">
        <v>18.7</v>
      </c>
      <c r="H21" s="482" t="s">
        <v>194</v>
      </c>
      <c r="I21" s="483"/>
    </row>
    <row r="22" spans="1:9" ht="15" customHeight="1" x14ac:dyDescent="0.25">
      <c r="A22" s="88">
        <v>41978</v>
      </c>
      <c r="B22" s="87">
        <v>350.27</v>
      </c>
      <c r="C22" s="407" t="s">
        <v>304</v>
      </c>
      <c r="D22" s="407"/>
      <c r="E22" s="429"/>
      <c r="F22" s="90">
        <v>41988</v>
      </c>
      <c r="G22" s="89">
        <v>205.8</v>
      </c>
      <c r="H22" s="482" t="s">
        <v>20</v>
      </c>
      <c r="I22" s="483"/>
    </row>
    <row r="23" spans="1:9" ht="15" customHeight="1" x14ac:dyDescent="0.25">
      <c r="A23" s="88">
        <v>41978</v>
      </c>
      <c r="B23" s="87">
        <v>1.5</v>
      </c>
      <c r="C23" s="407" t="s">
        <v>217</v>
      </c>
      <c r="D23" s="407"/>
      <c r="E23" s="429"/>
      <c r="F23" s="90">
        <v>41988</v>
      </c>
      <c r="G23" s="89">
        <v>67.7</v>
      </c>
      <c r="H23" s="482" t="s">
        <v>19</v>
      </c>
      <c r="I23" s="483"/>
    </row>
    <row r="24" spans="1:9" ht="15" customHeight="1" x14ac:dyDescent="0.25">
      <c r="A24" s="88">
        <v>41978</v>
      </c>
      <c r="B24" s="87">
        <v>350.27</v>
      </c>
      <c r="C24" s="407" t="s">
        <v>305</v>
      </c>
      <c r="D24" s="407"/>
      <c r="E24" s="429"/>
      <c r="F24" s="90">
        <v>41988</v>
      </c>
      <c r="G24" s="89">
        <v>9000</v>
      </c>
      <c r="H24" s="482" t="s">
        <v>290</v>
      </c>
      <c r="I24" s="483"/>
    </row>
    <row r="25" spans="1:9" ht="15" customHeight="1" x14ac:dyDescent="0.25">
      <c r="A25" s="88">
        <v>41978</v>
      </c>
      <c r="B25" s="87">
        <v>1.5</v>
      </c>
      <c r="C25" s="407" t="s">
        <v>217</v>
      </c>
      <c r="D25" s="407"/>
      <c r="E25" s="429"/>
      <c r="F25" s="90">
        <v>41997</v>
      </c>
      <c r="G25" s="89">
        <v>3.6</v>
      </c>
      <c r="H25" s="482" t="s">
        <v>244</v>
      </c>
      <c r="I25" s="483"/>
    </row>
    <row r="26" spans="1:9" ht="15" customHeight="1" x14ac:dyDescent="0.25">
      <c r="A26" s="88">
        <v>41978</v>
      </c>
      <c r="B26" s="87">
        <v>381.45</v>
      </c>
      <c r="C26" s="407" t="s">
        <v>306</v>
      </c>
      <c r="D26" s="407"/>
      <c r="E26" s="429"/>
      <c r="F26" s="90">
        <v>41997</v>
      </c>
      <c r="G26" s="89">
        <v>27.5</v>
      </c>
      <c r="H26" s="482" t="s">
        <v>239</v>
      </c>
      <c r="I26" s="483"/>
    </row>
    <row r="27" spans="1:9" ht="15" customHeight="1" x14ac:dyDescent="0.25">
      <c r="A27" s="88">
        <v>41978</v>
      </c>
      <c r="B27" s="87">
        <v>1.5</v>
      </c>
      <c r="C27" s="407" t="s">
        <v>217</v>
      </c>
      <c r="D27" s="407"/>
      <c r="E27" s="429"/>
      <c r="F27" s="90"/>
      <c r="G27" s="89"/>
      <c r="H27" s="482"/>
      <c r="I27" s="483"/>
    </row>
    <row r="28" spans="1:9" ht="15" customHeight="1" x14ac:dyDescent="0.25">
      <c r="A28" s="88">
        <v>41981</v>
      </c>
      <c r="B28" s="87">
        <v>4548.99</v>
      </c>
      <c r="C28" s="407" t="s">
        <v>187</v>
      </c>
      <c r="D28" s="407"/>
      <c r="E28" s="429"/>
      <c r="F28" s="90"/>
      <c r="G28" s="89"/>
      <c r="H28" s="482"/>
      <c r="I28" s="483"/>
    </row>
    <row r="29" spans="1:9" x14ac:dyDescent="0.25">
      <c r="A29" s="88">
        <v>41981</v>
      </c>
      <c r="B29" s="87">
        <v>1.5</v>
      </c>
      <c r="C29" s="407" t="s">
        <v>217</v>
      </c>
      <c r="D29" s="407"/>
      <c r="E29" s="429"/>
      <c r="F29" s="90"/>
      <c r="G29" s="89"/>
      <c r="H29" s="482"/>
      <c r="I29" s="483"/>
    </row>
    <row r="30" spans="1:9" x14ac:dyDescent="0.25">
      <c r="A30" s="88">
        <v>41981</v>
      </c>
      <c r="B30" s="87">
        <v>543</v>
      </c>
      <c r="C30" s="407" t="s">
        <v>307</v>
      </c>
      <c r="D30" s="407"/>
      <c r="E30" s="429"/>
      <c r="F30" s="90"/>
      <c r="G30" s="89"/>
      <c r="H30" s="482"/>
      <c r="I30" s="483"/>
    </row>
    <row r="31" spans="1:9" x14ac:dyDescent="0.25">
      <c r="A31" s="88">
        <v>41981</v>
      </c>
      <c r="B31" s="87">
        <v>1.5</v>
      </c>
      <c r="C31" s="407" t="s">
        <v>217</v>
      </c>
      <c r="D31" s="407"/>
      <c r="E31" s="429"/>
      <c r="F31" s="90"/>
      <c r="G31" s="89"/>
      <c r="H31" s="482"/>
      <c r="I31" s="483"/>
    </row>
    <row r="32" spans="1:9" x14ac:dyDescent="0.25">
      <c r="A32" s="88">
        <v>41988</v>
      </c>
      <c r="B32" s="87">
        <v>12000</v>
      </c>
      <c r="C32" s="407" t="s">
        <v>188</v>
      </c>
      <c r="D32" s="407"/>
      <c r="E32" s="429"/>
      <c r="F32" s="90"/>
      <c r="G32" s="89"/>
      <c r="H32" s="475"/>
      <c r="I32" s="505"/>
    </row>
    <row r="33" spans="1:9" x14ac:dyDescent="0.25">
      <c r="A33" s="88">
        <v>41988</v>
      </c>
      <c r="B33" s="87">
        <v>1.5</v>
      </c>
      <c r="C33" s="407" t="s">
        <v>217</v>
      </c>
      <c r="D33" s="407"/>
      <c r="E33" s="429"/>
      <c r="F33" s="90"/>
      <c r="G33" s="89"/>
      <c r="H33" s="475"/>
      <c r="I33" s="505"/>
    </row>
    <row r="34" spans="1:9" x14ac:dyDescent="0.25">
      <c r="A34" s="88">
        <v>41988</v>
      </c>
      <c r="B34" s="87">
        <v>443.94</v>
      </c>
      <c r="C34" s="407" t="s">
        <v>308</v>
      </c>
      <c r="D34" s="407"/>
      <c r="E34" s="429"/>
      <c r="F34" s="34"/>
      <c r="G34" s="2"/>
      <c r="H34" s="399"/>
      <c r="I34" s="401"/>
    </row>
    <row r="35" spans="1:9" x14ac:dyDescent="0.25">
      <c r="A35" s="88">
        <v>41992</v>
      </c>
      <c r="B35" s="87">
        <v>2000</v>
      </c>
      <c r="C35" s="407" t="s">
        <v>300</v>
      </c>
      <c r="D35" s="407"/>
      <c r="E35" s="429"/>
      <c r="F35" s="34"/>
      <c r="G35" s="2"/>
      <c r="H35" s="399"/>
      <c r="I35" s="401"/>
    </row>
    <row r="36" spans="1:9" x14ac:dyDescent="0.25">
      <c r="A36" s="88">
        <v>41992</v>
      </c>
      <c r="B36" s="87">
        <v>448.05</v>
      </c>
      <c r="C36" s="407" t="s">
        <v>300</v>
      </c>
      <c r="D36" s="407"/>
      <c r="E36" s="429"/>
      <c r="F36" s="34"/>
      <c r="G36" s="2"/>
      <c r="H36" s="399"/>
      <c r="I36" s="401"/>
    </row>
    <row r="37" spans="1:9" x14ac:dyDescent="0.25">
      <c r="A37" s="88">
        <v>41995</v>
      </c>
      <c r="B37" s="87">
        <v>4351.01</v>
      </c>
      <c r="C37" s="407" t="s">
        <v>188</v>
      </c>
      <c r="D37" s="407"/>
      <c r="E37" s="429"/>
      <c r="F37" s="34"/>
      <c r="G37" s="2"/>
      <c r="H37" s="399"/>
      <c r="I37" s="401"/>
    </row>
    <row r="38" spans="1:9" x14ac:dyDescent="0.25">
      <c r="A38" s="88">
        <v>41995</v>
      </c>
      <c r="B38" s="87">
        <v>1.5</v>
      </c>
      <c r="C38" s="407" t="s">
        <v>217</v>
      </c>
      <c r="D38" s="407"/>
      <c r="E38" s="429"/>
      <c r="F38" s="34"/>
      <c r="G38" s="2"/>
      <c r="H38" s="399"/>
      <c r="I38" s="401"/>
    </row>
    <row r="39" spans="1:9" x14ac:dyDescent="0.25">
      <c r="A39" s="88">
        <v>41997</v>
      </c>
      <c r="B39" s="87">
        <v>750</v>
      </c>
      <c r="C39" s="407" t="s">
        <v>303</v>
      </c>
      <c r="D39" s="407"/>
      <c r="E39" s="429"/>
      <c r="F39" s="34"/>
      <c r="G39" s="2"/>
      <c r="H39" s="399"/>
      <c r="I39" s="401"/>
    </row>
    <row r="40" spans="1:9" x14ac:dyDescent="0.25">
      <c r="A40" s="88">
        <v>41997</v>
      </c>
      <c r="B40" s="87">
        <v>1.5</v>
      </c>
      <c r="C40" s="407" t="s">
        <v>217</v>
      </c>
      <c r="D40" s="407"/>
      <c r="E40" s="429"/>
      <c r="F40" s="34"/>
      <c r="G40" s="2"/>
      <c r="H40" s="399"/>
      <c r="I40" s="401"/>
    </row>
    <row r="41" spans="1:9" x14ac:dyDescent="0.25">
      <c r="A41" s="88">
        <v>42002</v>
      </c>
      <c r="B41" s="87">
        <v>18.28</v>
      </c>
      <c r="C41" s="407" t="s">
        <v>309</v>
      </c>
      <c r="D41" s="407"/>
      <c r="E41" s="429"/>
      <c r="F41" s="34"/>
      <c r="G41" s="2"/>
      <c r="H41" s="399"/>
      <c r="I41" s="401"/>
    </row>
    <row r="42" spans="1:9" x14ac:dyDescent="0.25">
      <c r="A42" s="88">
        <v>42002</v>
      </c>
      <c r="B42" s="87">
        <v>63.9</v>
      </c>
      <c r="C42" s="407" t="s">
        <v>273</v>
      </c>
      <c r="D42" s="407"/>
      <c r="E42" s="429"/>
      <c r="F42" s="34"/>
      <c r="G42" s="2"/>
      <c r="H42" s="399"/>
      <c r="I42" s="401"/>
    </row>
    <row r="43" spans="1:9" x14ac:dyDescent="0.25">
      <c r="A43" s="88">
        <v>42002</v>
      </c>
      <c r="B43" s="87">
        <v>300</v>
      </c>
      <c r="C43" s="407" t="s">
        <v>282</v>
      </c>
      <c r="D43" s="407"/>
      <c r="E43" s="429"/>
      <c r="F43" s="34"/>
      <c r="G43" s="2"/>
      <c r="H43" s="399"/>
      <c r="I43" s="401"/>
    </row>
    <row r="44" spans="1:9" x14ac:dyDescent="0.25">
      <c r="A44" s="88">
        <v>42002</v>
      </c>
      <c r="B44" s="87">
        <v>1.5</v>
      </c>
      <c r="C44" s="407" t="s">
        <v>217</v>
      </c>
      <c r="D44" s="407"/>
      <c r="E44" s="429"/>
      <c r="F44" s="34"/>
      <c r="G44" s="2"/>
      <c r="H44" s="399"/>
      <c r="I44" s="401"/>
    </row>
    <row r="45" spans="1:9" x14ac:dyDescent="0.25">
      <c r="A45" s="88">
        <v>42002</v>
      </c>
      <c r="B45" s="87">
        <v>300</v>
      </c>
      <c r="C45" s="407" t="s">
        <v>295</v>
      </c>
      <c r="D45" s="407"/>
      <c r="E45" s="429"/>
      <c r="F45" s="34"/>
      <c r="G45" s="2"/>
      <c r="H45" s="399"/>
      <c r="I45" s="401"/>
    </row>
    <row r="46" spans="1:9" x14ac:dyDescent="0.25">
      <c r="A46" s="88">
        <v>42002</v>
      </c>
      <c r="B46" s="87">
        <v>1.5</v>
      </c>
      <c r="C46" s="407" t="s">
        <v>217</v>
      </c>
      <c r="D46" s="407"/>
      <c r="E46" s="429"/>
      <c r="F46" s="34"/>
      <c r="G46" s="2"/>
      <c r="H46" s="399"/>
      <c r="I46" s="401"/>
    </row>
    <row r="47" spans="1:9" x14ac:dyDescent="0.25">
      <c r="A47" s="88">
        <v>42002</v>
      </c>
      <c r="B47" s="87">
        <v>900</v>
      </c>
      <c r="C47" s="407" t="s">
        <v>294</v>
      </c>
      <c r="D47" s="407"/>
      <c r="E47" s="429"/>
      <c r="F47" s="34"/>
      <c r="G47" s="2"/>
      <c r="H47" s="399"/>
      <c r="I47" s="401"/>
    </row>
    <row r="48" spans="1:9" x14ac:dyDescent="0.25">
      <c r="A48" s="88">
        <v>42002</v>
      </c>
      <c r="B48" s="87">
        <v>1.5</v>
      </c>
      <c r="C48" s="407" t="s">
        <v>217</v>
      </c>
      <c r="D48" s="407"/>
      <c r="E48" s="429"/>
      <c r="F48" s="34"/>
      <c r="G48" s="2"/>
      <c r="H48" s="399"/>
      <c r="I48" s="401"/>
    </row>
    <row r="49" spans="1:9" x14ac:dyDescent="0.25">
      <c r="A49" s="88">
        <v>42003</v>
      </c>
      <c r="B49" s="87">
        <v>150</v>
      </c>
      <c r="C49" s="407" t="s">
        <v>310</v>
      </c>
      <c r="D49" s="407"/>
      <c r="E49" s="429"/>
      <c r="F49" s="34"/>
      <c r="G49" s="2"/>
      <c r="H49" s="399"/>
      <c r="I49" s="401"/>
    </row>
    <row r="50" spans="1:9" x14ac:dyDescent="0.25">
      <c r="A50" s="88">
        <v>42003</v>
      </c>
      <c r="B50" s="87">
        <v>1.5</v>
      </c>
      <c r="C50" s="407" t="s">
        <v>217</v>
      </c>
      <c r="D50" s="407"/>
      <c r="E50" s="429"/>
      <c r="F50" s="34"/>
      <c r="G50" s="2"/>
      <c r="H50" s="399"/>
      <c r="I50" s="401"/>
    </row>
    <row r="51" spans="1:9" ht="15.75" thickBot="1" x14ac:dyDescent="0.3">
      <c r="A51" s="91">
        <v>42004</v>
      </c>
      <c r="B51" s="92">
        <v>300</v>
      </c>
      <c r="C51" s="476" t="s">
        <v>289</v>
      </c>
      <c r="D51" s="476"/>
      <c r="E51" s="502"/>
      <c r="F51" s="35"/>
      <c r="G51" s="36"/>
      <c r="H51" s="402"/>
      <c r="I51" s="404"/>
    </row>
  </sheetData>
  <mergeCells count="94">
    <mergeCell ref="H51:I51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34:I34"/>
    <mergeCell ref="H35:I35"/>
    <mergeCell ref="H36:I36"/>
    <mergeCell ref="H37:I37"/>
    <mergeCell ref="H38:I38"/>
    <mergeCell ref="H39:I39"/>
    <mergeCell ref="C46:E46"/>
    <mergeCell ref="C47:E47"/>
    <mergeCell ref="C48:E48"/>
    <mergeCell ref="C49:E49"/>
    <mergeCell ref="C39:E39"/>
    <mergeCell ref="C50:E50"/>
    <mergeCell ref="C51:E51"/>
    <mergeCell ref="C40:E40"/>
    <mergeCell ref="C41:E41"/>
    <mergeCell ref="C42:E42"/>
    <mergeCell ref="C43:E43"/>
    <mergeCell ref="C44:E44"/>
    <mergeCell ref="C45:E45"/>
    <mergeCell ref="C34:E34"/>
    <mergeCell ref="C35:E35"/>
    <mergeCell ref="C36:E36"/>
    <mergeCell ref="C37:E37"/>
    <mergeCell ref="C38:E38"/>
    <mergeCell ref="C33:E33"/>
    <mergeCell ref="H32:I32"/>
    <mergeCell ref="H33:I33"/>
    <mergeCell ref="C27:E27"/>
    <mergeCell ref="H27:I27"/>
    <mergeCell ref="C28:E28"/>
    <mergeCell ref="H28:I28"/>
    <mergeCell ref="C29:E29"/>
    <mergeCell ref="H29:I29"/>
    <mergeCell ref="C30:E30"/>
    <mergeCell ref="H30:I30"/>
    <mergeCell ref="C31:E31"/>
    <mergeCell ref="H31:I31"/>
    <mergeCell ref="C32:E32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C14:E14"/>
    <mergeCell ref="H14:I14"/>
    <mergeCell ref="C6:D6"/>
    <mergeCell ref="C7:D7"/>
    <mergeCell ref="C8:D8"/>
    <mergeCell ref="C9:D9"/>
    <mergeCell ref="F9:G9"/>
    <mergeCell ref="A10:I10"/>
    <mergeCell ref="A11:I11"/>
    <mergeCell ref="A12:E12"/>
    <mergeCell ref="F12:I12"/>
    <mergeCell ref="C13:E13"/>
    <mergeCell ref="H13:I13"/>
    <mergeCell ref="C5:D5"/>
    <mergeCell ref="F5:G5"/>
    <mergeCell ref="C2:I2"/>
    <mergeCell ref="C3:D4"/>
    <mergeCell ref="E3:E4"/>
    <mergeCell ref="F3:H3"/>
    <mergeCell ref="I3:I4"/>
  </mergeCells>
  <pageMargins left="0.7" right="0.7" top="0.75" bottom="0.75" header="0.3" footer="0.3"/>
  <pageSetup paperSize="9" scale="77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5"/>
  <dimension ref="A1:I56"/>
  <sheetViews>
    <sheetView zoomScaleNormal="100" workbookViewId="0">
      <selection activeCell="C2" sqref="C2:I2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351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311</v>
      </c>
      <c r="D5" s="359"/>
      <c r="E5" s="10">
        <v>152.55000000000001</v>
      </c>
      <c r="F5" s="360">
        <v>15603.83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8709</v>
      </c>
      <c r="F6" s="10">
        <v>3848</v>
      </c>
      <c r="G6" s="10">
        <v>18177</v>
      </c>
      <c r="H6" s="26"/>
      <c r="I6" s="28"/>
    </row>
    <row r="7" spans="1:9" x14ac:dyDescent="0.25">
      <c r="C7" s="494" t="s">
        <v>298</v>
      </c>
      <c r="D7" s="495"/>
      <c r="E7" s="10">
        <v>31000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29131.17</v>
      </c>
      <c r="F8" s="10">
        <v>31442.45</v>
      </c>
      <c r="G8" s="10"/>
      <c r="H8" s="26"/>
      <c r="I8" s="28"/>
    </row>
    <row r="9" spans="1:9" ht="36.75" customHeight="1" thickBot="1" x14ac:dyDescent="0.3">
      <c r="C9" s="420" t="s">
        <v>312</v>
      </c>
      <c r="D9" s="421"/>
      <c r="E9" s="47">
        <f>E5+E6+E7-E8</f>
        <v>10730.380000000005</v>
      </c>
      <c r="F9" s="422">
        <f>F5+F6+G6-F8-G8</f>
        <v>6186.380000000001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09" t="s">
        <v>30</v>
      </c>
      <c r="G13" s="108" t="s">
        <v>31</v>
      </c>
      <c r="H13" s="443" t="s">
        <v>32</v>
      </c>
      <c r="I13" s="481"/>
    </row>
    <row r="14" spans="1:9" ht="15" customHeight="1" x14ac:dyDescent="0.25">
      <c r="A14" s="88">
        <v>42011</v>
      </c>
      <c r="B14" s="87">
        <v>1047.55</v>
      </c>
      <c r="C14" s="407" t="s">
        <v>300</v>
      </c>
      <c r="D14" s="407"/>
      <c r="E14" s="408"/>
      <c r="F14" s="88">
        <v>42006</v>
      </c>
      <c r="G14" s="87">
        <v>0.5</v>
      </c>
      <c r="H14" s="482" t="s">
        <v>244</v>
      </c>
      <c r="I14" s="483"/>
    </row>
    <row r="15" spans="1:9" ht="15" customHeight="1" x14ac:dyDescent="0.25">
      <c r="A15" s="88">
        <v>42011</v>
      </c>
      <c r="B15" s="87">
        <v>907.09</v>
      </c>
      <c r="C15" s="407" t="s">
        <v>305</v>
      </c>
      <c r="D15" s="407"/>
      <c r="E15" s="408"/>
      <c r="F15" s="88">
        <v>42006</v>
      </c>
      <c r="G15" s="87">
        <v>10</v>
      </c>
      <c r="H15" s="482" t="s">
        <v>244</v>
      </c>
      <c r="I15" s="483"/>
    </row>
    <row r="16" spans="1:9" ht="15" customHeight="1" x14ac:dyDescent="0.25">
      <c r="A16" s="88">
        <v>42011</v>
      </c>
      <c r="B16" s="87">
        <v>1.5</v>
      </c>
      <c r="C16" s="407" t="s">
        <v>217</v>
      </c>
      <c r="D16" s="407"/>
      <c r="E16" s="408"/>
      <c r="F16" s="88">
        <v>42006</v>
      </c>
      <c r="G16" s="87">
        <v>1</v>
      </c>
      <c r="H16" s="482" t="s">
        <v>244</v>
      </c>
      <c r="I16" s="483"/>
    </row>
    <row r="17" spans="1:9" ht="15" customHeight="1" x14ac:dyDescent="0.25">
      <c r="A17" s="88">
        <v>42011</v>
      </c>
      <c r="B17" s="87">
        <v>58.97</v>
      </c>
      <c r="C17" s="407" t="s">
        <v>302</v>
      </c>
      <c r="D17" s="407"/>
      <c r="E17" s="408"/>
      <c r="F17" s="90">
        <v>42006</v>
      </c>
      <c r="G17" s="89">
        <v>20</v>
      </c>
      <c r="H17" s="482" t="s">
        <v>244</v>
      </c>
      <c r="I17" s="483"/>
    </row>
    <row r="18" spans="1:9" ht="15" customHeight="1" x14ac:dyDescent="0.25">
      <c r="A18" s="88">
        <v>42011</v>
      </c>
      <c r="B18" s="87">
        <v>1.5</v>
      </c>
      <c r="C18" s="407" t="s">
        <v>217</v>
      </c>
      <c r="D18" s="407"/>
      <c r="E18" s="408"/>
      <c r="F18" s="90">
        <v>42011</v>
      </c>
      <c r="G18" s="89">
        <v>77.25</v>
      </c>
      <c r="H18" s="482" t="s">
        <v>15</v>
      </c>
      <c r="I18" s="483"/>
    </row>
    <row r="19" spans="1:9" ht="15" customHeight="1" x14ac:dyDescent="0.25">
      <c r="A19" s="88">
        <v>42011</v>
      </c>
      <c r="B19" s="89">
        <v>939.22</v>
      </c>
      <c r="C19" s="407" t="s">
        <v>304</v>
      </c>
      <c r="D19" s="407"/>
      <c r="E19" s="408"/>
      <c r="F19" s="90">
        <v>42011</v>
      </c>
      <c r="G19" s="89">
        <v>91.5</v>
      </c>
      <c r="H19" s="482" t="s">
        <v>16</v>
      </c>
      <c r="I19" s="483"/>
    </row>
    <row r="20" spans="1:9" ht="15" customHeight="1" x14ac:dyDescent="0.25">
      <c r="A20" s="88">
        <v>42011</v>
      </c>
      <c r="B20" s="87">
        <v>1.5</v>
      </c>
      <c r="C20" s="407" t="s">
        <v>217</v>
      </c>
      <c r="D20" s="407"/>
      <c r="E20" s="408"/>
      <c r="F20" s="90">
        <v>42011</v>
      </c>
      <c r="G20" s="89">
        <v>17000</v>
      </c>
      <c r="H20" s="482" t="s">
        <v>290</v>
      </c>
      <c r="I20" s="483"/>
    </row>
    <row r="21" spans="1:9" ht="15" customHeight="1" x14ac:dyDescent="0.25">
      <c r="A21" s="88">
        <v>42011</v>
      </c>
      <c r="B21" s="87">
        <v>58.97</v>
      </c>
      <c r="C21" s="407" t="s">
        <v>301</v>
      </c>
      <c r="D21" s="407"/>
      <c r="E21" s="408"/>
      <c r="F21" s="90">
        <v>42019</v>
      </c>
      <c r="G21" s="89">
        <v>31.5</v>
      </c>
      <c r="H21" s="482" t="s">
        <v>194</v>
      </c>
      <c r="I21" s="483"/>
    </row>
    <row r="22" spans="1:9" ht="15" customHeight="1" x14ac:dyDescent="0.25">
      <c r="A22" s="88">
        <v>42011</v>
      </c>
      <c r="B22" s="87">
        <v>1.5</v>
      </c>
      <c r="C22" s="407" t="s">
        <v>217</v>
      </c>
      <c r="D22" s="407"/>
      <c r="E22" s="408"/>
      <c r="F22" s="90">
        <v>42026</v>
      </c>
      <c r="G22" s="89">
        <v>14000</v>
      </c>
      <c r="H22" s="482" t="s">
        <v>290</v>
      </c>
      <c r="I22" s="483"/>
    </row>
    <row r="23" spans="1:9" ht="15" customHeight="1" x14ac:dyDescent="0.25">
      <c r="A23" s="88">
        <v>42011</v>
      </c>
      <c r="B23" s="87">
        <v>536.66999999999996</v>
      </c>
      <c r="C23" s="407" t="s">
        <v>306</v>
      </c>
      <c r="D23" s="407"/>
      <c r="E23" s="408"/>
      <c r="F23" s="90">
        <v>42031</v>
      </c>
      <c r="G23" s="89">
        <v>21</v>
      </c>
      <c r="H23" s="482" t="s">
        <v>239</v>
      </c>
      <c r="I23" s="483"/>
    </row>
    <row r="24" spans="1:9" ht="15" customHeight="1" x14ac:dyDescent="0.25">
      <c r="A24" s="88">
        <v>42011</v>
      </c>
      <c r="B24" s="87">
        <v>1.5</v>
      </c>
      <c r="C24" s="407" t="s">
        <v>217</v>
      </c>
      <c r="D24" s="407"/>
      <c r="E24" s="408"/>
      <c r="F24" s="90">
        <v>42032</v>
      </c>
      <c r="G24" s="89">
        <v>189.7</v>
      </c>
      <c r="H24" s="482" t="s">
        <v>316</v>
      </c>
      <c r="I24" s="483"/>
    </row>
    <row r="25" spans="1:9" ht="15" customHeight="1" x14ac:dyDescent="0.25">
      <c r="A25" s="88">
        <v>42011</v>
      </c>
      <c r="B25" s="87">
        <v>213.33</v>
      </c>
      <c r="C25" s="407" t="s">
        <v>303</v>
      </c>
      <c r="D25" s="407"/>
      <c r="E25" s="408"/>
      <c r="F25" s="90"/>
      <c r="G25" s="89"/>
      <c r="H25" s="482"/>
      <c r="I25" s="483"/>
    </row>
    <row r="26" spans="1:9" ht="15" customHeight="1" x14ac:dyDescent="0.25">
      <c r="A26" s="88">
        <v>42011</v>
      </c>
      <c r="B26" s="87">
        <v>1.5</v>
      </c>
      <c r="C26" s="407" t="s">
        <v>217</v>
      </c>
      <c r="D26" s="407"/>
      <c r="E26" s="408"/>
      <c r="F26" s="90"/>
      <c r="G26" s="89"/>
      <c r="H26" s="475"/>
      <c r="I26" s="505"/>
    </row>
    <row r="27" spans="1:9" ht="15" customHeight="1" x14ac:dyDescent="0.25">
      <c r="A27" s="88">
        <v>42018</v>
      </c>
      <c r="B27" s="87">
        <v>1480</v>
      </c>
      <c r="C27" s="407" t="s">
        <v>187</v>
      </c>
      <c r="D27" s="407"/>
      <c r="E27" s="408"/>
      <c r="F27" s="90"/>
      <c r="G27" s="89"/>
      <c r="H27" s="482"/>
      <c r="I27" s="483"/>
    </row>
    <row r="28" spans="1:9" ht="15" customHeight="1" x14ac:dyDescent="0.25">
      <c r="A28" s="88">
        <v>42018</v>
      </c>
      <c r="B28" s="87">
        <v>1.5</v>
      </c>
      <c r="C28" s="407" t="s">
        <v>217</v>
      </c>
      <c r="D28" s="407"/>
      <c r="E28" s="408"/>
      <c r="F28" s="90"/>
      <c r="G28" s="89"/>
      <c r="H28" s="482"/>
      <c r="I28" s="483"/>
    </row>
    <row r="29" spans="1:9" ht="15" customHeight="1" x14ac:dyDescent="0.25">
      <c r="A29" s="88">
        <v>42018</v>
      </c>
      <c r="B29" s="87">
        <v>14000</v>
      </c>
      <c r="C29" s="407" t="s">
        <v>188</v>
      </c>
      <c r="D29" s="407"/>
      <c r="E29" s="408"/>
      <c r="F29" s="90"/>
      <c r="G29" s="89"/>
      <c r="H29" s="482"/>
      <c r="I29" s="483"/>
    </row>
    <row r="30" spans="1:9" ht="15" customHeight="1" x14ac:dyDescent="0.25">
      <c r="A30" s="88">
        <v>42018</v>
      </c>
      <c r="B30" s="87">
        <v>1.5</v>
      </c>
      <c r="C30" s="407" t="s">
        <v>217</v>
      </c>
      <c r="D30" s="407"/>
      <c r="E30" s="408"/>
      <c r="F30" s="90"/>
      <c r="G30" s="89"/>
      <c r="H30" s="482"/>
      <c r="I30" s="483"/>
    </row>
    <row r="31" spans="1:9" ht="15" customHeight="1" x14ac:dyDescent="0.25">
      <c r="A31" s="88">
        <v>42020</v>
      </c>
      <c r="B31" s="87">
        <v>750</v>
      </c>
      <c r="C31" s="407" t="s">
        <v>303</v>
      </c>
      <c r="D31" s="407"/>
      <c r="E31" s="408"/>
      <c r="F31" s="90"/>
      <c r="G31" s="89"/>
      <c r="H31" s="482"/>
      <c r="I31" s="483"/>
    </row>
    <row r="32" spans="1:9" ht="15" customHeight="1" x14ac:dyDescent="0.25">
      <c r="A32" s="88">
        <v>42020</v>
      </c>
      <c r="B32" s="87">
        <v>1.5</v>
      </c>
      <c r="C32" s="407" t="s">
        <v>217</v>
      </c>
      <c r="D32" s="407"/>
      <c r="E32" s="408"/>
      <c r="F32" s="90"/>
      <c r="G32" s="89"/>
      <c r="H32" s="482"/>
      <c r="I32" s="483"/>
    </row>
    <row r="33" spans="1:9" ht="15" customHeight="1" x14ac:dyDescent="0.25">
      <c r="A33" s="88">
        <v>42023</v>
      </c>
      <c r="B33" s="87">
        <v>27.75</v>
      </c>
      <c r="C33" s="407" t="s">
        <v>309</v>
      </c>
      <c r="D33" s="407"/>
      <c r="E33" s="408"/>
      <c r="F33" s="90"/>
      <c r="G33" s="89"/>
      <c r="H33" s="482"/>
      <c r="I33" s="483"/>
    </row>
    <row r="34" spans="1:9" ht="15" customHeight="1" x14ac:dyDescent="0.25">
      <c r="A34" s="88">
        <v>42023</v>
      </c>
      <c r="B34" s="87">
        <v>1144.58</v>
      </c>
      <c r="C34" s="407" t="s">
        <v>308</v>
      </c>
      <c r="D34" s="407"/>
      <c r="E34" s="408"/>
      <c r="F34" s="90"/>
      <c r="G34" s="89"/>
      <c r="H34" s="482"/>
      <c r="I34" s="483"/>
    </row>
    <row r="35" spans="1:9" x14ac:dyDescent="0.25">
      <c r="A35" s="88">
        <v>42024</v>
      </c>
      <c r="B35" s="87">
        <v>523.83000000000004</v>
      </c>
      <c r="C35" s="407" t="s">
        <v>313</v>
      </c>
      <c r="D35" s="407"/>
      <c r="E35" s="408"/>
      <c r="F35" s="90"/>
      <c r="G35" s="89"/>
      <c r="H35" s="482"/>
      <c r="I35" s="483"/>
    </row>
    <row r="36" spans="1:9" x14ac:dyDescent="0.25">
      <c r="A36" s="88">
        <v>42024</v>
      </c>
      <c r="B36" s="87">
        <v>0.21</v>
      </c>
      <c r="C36" s="407" t="s">
        <v>217</v>
      </c>
      <c r="D36" s="407"/>
      <c r="E36" s="408"/>
      <c r="F36" s="90"/>
      <c r="G36" s="89"/>
      <c r="H36" s="482"/>
      <c r="I36" s="483"/>
    </row>
    <row r="37" spans="1:9" x14ac:dyDescent="0.25">
      <c r="A37" s="88">
        <v>42025</v>
      </c>
      <c r="B37" s="87">
        <v>2230</v>
      </c>
      <c r="C37" s="407" t="s">
        <v>314</v>
      </c>
      <c r="D37" s="407"/>
      <c r="E37" s="408"/>
      <c r="F37" s="90"/>
      <c r="G37" s="89"/>
      <c r="H37" s="482"/>
      <c r="I37" s="483"/>
    </row>
    <row r="38" spans="1:9" x14ac:dyDescent="0.25">
      <c r="A38" s="88">
        <v>42025</v>
      </c>
      <c r="B38" s="87">
        <v>1.5</v>
      </c>
      <c r="C38" s="407" t="s">
        <v>217</v>
      </c>
      <c r="D38" s="407"/>
      <c r="E38" s="408"/>
      <c r="F38" s="90"/>
      <c r="G38" s="89"/>
      <c r="H38" s="475"/>
      <c r="I38" s="505"/>
    </row>
    <row r="39" spans="1:9" x14ac:dyDescent="0.25">
      <c r="A39" s="88">
        <v>42025</v>
      </c>
      <c r="B39" s="87">
        <v>40</v>
      </c>
      <c r="C39" s="407" t="s">
        <v>241</v>
      </c>
      <c r="D39" s="407"/>
      <c r="E39" s="408"/>
      <c r="F39" s="90"/>
      <c r="G39" s="89"/>
      <c r="H39" s="475"/>
      <c r="I39" s="505"/>
    </row>
    <row r="40" spans="1:9" x14ac:dyDescent="0.25">
      <c r="A40" s="88">
        <v>42025</v>
      </c>
      <c r="B40" s="87">
        <v>1.5</v>
      </c>
      <c r="C40" s="407" t="s">
        <v>217</v>
      </c>
      <c r="D40" s="407"/>
      <c r="E40" s="408"/>
      <c r="F40" s="34"/>
      <c r="G40" s="2"/>
      <c r="H40" s="399"/>
      <c r="I40" s="401"/>
    </row>
    <row r="41" spans="1:9" x14ac:dyDescent="0.25">
      <c r="A41" s="88">
        <v>42026</v>
      </c>
      <c r="B41" s="87">
        <v>300</v>
      </c>
      <c r="C41" s="407" t="s">
        <v>301</v>
      </c>
      <c r="D41" s="407"/>
      <c r="E41" s="408"/>
      <c r="F41" s="34"/>
      <c r="G41" s="2"/>
      <c r="H41" s="399"/>
      <c r="I41" s="401"/>
    </row>
    <row r="42" spans="1:9" x14ac:dyDescent="0.25">
      <c r="A42" s="88">
        <v>42026</v>
      </c>
      <c r="B42" s="87">
        <v>1.5</v>
      </c>
      <c r="C42" s="407" t="s">
        <v>217</v>
      </c>
      <c r="D42" s="407"/>
      <c r="E42" s="408"/>
      <c r="F42" s="34"/>
      <c r="G42" s="2"/>
      <c r="H42" s="399"/>
      <c r="I42" s="401"/>
    </row>
    <row r="43" spans="1:9" x14ac:dyDescent="0.25">
      <c r="A43" s="88">
        <v>42026</v>
      </c>
      <c r="B43" s="87">
        <v>300</v>
      </c>
      <c r="C43" s="407" t="s">
        <v>302</v>
      </c>
      <c r="D43" s="407"/>
      <c r="E43" s="408"/>
      <c r="F43" s="34"/>
      <c r="G43" s="2"/>
      <c r="H43" s="399"/>
      <c r="I43" s="401"/>
    </row>
    <row r="44" spans="1:9" x14ac:dyDescent="0.25">
      <c r="A44" s="88">
        <v>42026</v>
      </c>
      <c r="B44" s="87">
        <v>1.5</v>
      </c>
      <c r="C44" s="407" t="s">
        <v>217</v>
      </c>
      <c r="D44" s="407"/>
      <c r="E44" s="408"/>
      <c r="F44" s="34"/>
      <c r="G44" s="2"/>
      <c r="H44" s="399"/>
      <c r="I44" s="401"/>
    </row>
    <row r="45" spans="1:9" x14ac:dyDescent="0.25">
      <c r="A45" s="88">
        <v>42026</v>
      </c>
      <c r="B45" s="87">
        <v>2351</v>
      </c>
      <c r="C45" s="407" t="s">
        <v>188</v>
      </c>
      <c r="D45" s="407"/>
      <c r="E45" s="408"/>
      <c r="F45" s="34"/>
      <c r="G45" s="2"/>
      <c r="H45" s="399"/>
      <c r="I45" s="401"/>
    </row>
    <row r="46" spans="1:9" x14ac:dyDescent="0.25">
      <c r="A46" s="88">
        <v>42026</v>
      </c>
      <c r="B46" s="87">
        <v>1.5</v>
      </c>
      <c r="C46" s="407" t="s">
        <v>217</v>
      </c>
      <c r="D46" s="407"/>
      <c r="E46" s="408"/>
      <c r="F46" s="34"/>
      <c r="G46" s="2"/>
      <c r="H46" s="399"/>
      <c r="I46" s="401"/>
    </row>
    <row r="47" spans="1:9" x14ac:dyDescent="0.25">
      <c r="A47" s="88">
        <v>42026</v>
      </c>
      <c r="B47" s="87">
        <v>200</v>
      </c>
      <c r="C47" s="407" t="s">
        <v>238</v>
      </c>
      <c r="D47" s="407"/>
      <c r="E47" s="408"/>
      <c r="F47" s="34"/>
      <c r="G47" s="2"/>
      <c r="H47" s="399"/>
      <c r="I47" s="401"/>
    </row>
    <row r="48" spans="1:9" x14ac:dyDescent="0.25">
      <c r="A48" s="88">
        <v>42030</v>
      </c>
      <c r="B48" s="87">
        <v>110</v>
      </c>
      <c r="C48" s="407" t="s">
        <v>315</v>
      </c>
      <c r="D48" s="407"/>
      <c r="E48" s="408"/>
      <c r="F48" s="34"/>
      <c r="G48" s="2"/>
      <c r="H48" s="399"/>
      <c r="I48" s="401"/>
    </row>
    <row r="49" spans="1:9" x14ac:dyDescent="0.25">
      <c r="A49" s="88">
        <v>42030</v>
      </c>
      <c r="B49" s="87">
        <v>1.5</v>
      </c>
      <c r="C49" s="407" t="s">
        <v>217</v>
      </c>
      <c r="D49" s="407"/>
      <c r="E49" s="408"/>
      <c r="F49" s="34"/>
      <c r="G49" s="2"/>
      <c r="H49" s="399"/>
      <c r="I49" s="401"/>
    </row>
    <row r="50" spans="1:9" x14ac:dyDescent="0.25">
      <c r="A50" s="88">
        <v>42032</v>
      </c>
      <c r="B50" s="87">
        <v>315</v>
      </c>
      <c r="C50" s="407" t="s">
        <v>282</v>
      </c>
      <c r="D50" s="407"/>
      <c r="E50" s="408"/>
      <c r="F50" s="34"/>
      <c r="G50" s="2"/>
      <c r="H50" s="399"/>
      <c r="I50" s="401"/>
    </row>
    <row r="51" spans="1:9" x14ac:dyDescent="0.25">
      <c r="A51" s="88">
        <v>42032</v>
      </c>
      <c r="B51" s="87">
        <v>1.5</v>
      </c>
      <c r="C51" s="407" t="s">
        <v>217</v>
      </c>
      <c r="D51" s="407"/>
      <c r="E51" s="408"/>
      <c r="F51" s="34"/>
      <c r="G51" s="2"/>
      <c r="H51" s="399"/>
      <c r="I51" s="401"/>
    </row>
    <row r="52" spans="1:9" x14ac:dyDescent="0.25">
      <c r="A52" s="88">
        <v>42032</v>
      </c>
      <c r="B52" s="87">
        <v>315</v>
      </c>
      <c r="C52" s="407" t="s">
        <v>295</v>
      </c>
      <c r="D52" s="407"/>
      <c r="E52" s="408"/>
      <c r="F52" s="34"/>
      <c r="G52" s="2"/>
      <c r="H52" s="399"/>
      <c r="I52" s="401"/>
    </row>
    <row r="53" spans="1:9" x14ac:dyDescent="0.25">
      <c r="A53" s="88">
        <v>42032</v>
      </c>
      <c r="B53" s="87">
        <v>1.5</v>
      </c>
      <c r="C53" s="407" t="s">
        <v>217</v>
      </c>
      <c r="D53" s="407"/>
      <c r="E53" s="408"/>
      <c r="F53" s="34"/>
      <c r="G53" s="2"/>
      <c r="H53" s="399"/>
      <c r="I53" s="401"/>
    </row>
    <row r="54" spans="1:9" x14ac:dyDescent="0.25">
      <c r="A54" s="88">
        <v>42032</v>
      </c>
      <c r="B54" s="87">
        <v>940</v>
      </c>
      <c r="C54" s="407" t="s">
        <v>294</v>
      </c>
      <c r="D54" s="407"/>
      <c r="E54" s="408"/>
      <c r="F54" s="34"/>
      <c r="G54" s="2"/>
      <c r="H54" s="399"/>
      <c r="I54" s="401"/>
    </row>
    <row r="55" spans="1:9" x14ac:dyDescent="0.25">
      <c r="A55" s="88">
        <v>42032</v>
      </c>
      <c r="B55" s="87">
        <v>1.5</v>
      </c>
      <c r="C55" s="407" t="s">
        <v>217</v>
      </c>
      <c r="D55" s="407"/>
      <c r="E55" s="408"/>
      <c r="F55" s="34"/>
      <c r="G55" s="2"/>
      <c r="H55" s="399"/>
      <c r="I55" s="401"/>
    </row>
    <row r="56" spans="1:9" ht="15.75" thickBot="1" x14ac:dyDescent="0.3">
      <c r="A56" s="91">
        <v>42032</v>
      </c>
      <c r="B56" s="92">
        <v>315</v>
      </c>
      <c r="C56" s="476" t="s">
        <v>289</v>
      </c>
      <c r="D56" s="476"/>
      <c r="E56" s="477"/>
      <c r="F56" s="35"/>
      <c r="G56" s="36"/>
      <c r="H56" s="402"/>
      <c r="I56" s="404"/>
    </row>
  </sheetData>
  <mergeCells count="104">
    <mergeCell ref="C6:D6"/>
    <mergeCell ref="C7:D7"/>
    <mergeCell ref="C8:D8"/>
    <mergeCell ref="C9:D9"/>
    <mergeCell ref="F9:G9"/>
    <mergeCell ref="A10:I10"/>
    <mergeCell ref="C2:I2"/>
    <mergeCell ref="C3:D4"/>
    <mergeCell ref="E3:E4"/>
    <mergeCell ref="F3:H3"/>
    <mergeCell ref="I3:I4"/>
    <mergeCell ref="C5:D5"/>
    <mergeCell ref="F5:G5"/>
    <mergeCell ref="C15:E15"/>
    <mergeCell ref="H15:I15"/>
    <mergeCell ref="C17:E17"/>
    <mergeCell ref="H17:I17"/>
    <mergeCell ref="C19:E19"/>
    <mergeCell ref="H19:I19"/>
    <mergeCell ref="A11:I11"/>
    <mergeCell ref="A12:E12"/>
    <mergeCell ref="F12:I12"/>
    <mergeCell ref="C13:E13"/>
    <mergeCell ref="H13:I13"/>
    <mergeCell ref="C14:E14"/>
    <mergeCell ref="H14:I14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48:E48"/>
    <mergeCell ref="H48:I48"/>
    <mergeCell ref="C49:E49"/>
    <mergeCell ref="H49:I49"/>
    <mergeCell ref="C50:E50"/>
    <mergeCell ref="H50:I50"/>
    <mergeCell ref="C45:E45"/>
    <mergeCell ref="H45:I45"/>
    <mergeCell ref="C46:E46"/>
    <mergeCell ref="H46:I46"/>
    <mergeCell ref="C47:E47"/>
    <mergeCell ref="H47:I47"/>
    <mergeCell ref="C54:E54"/>
    <mergeCell ref="H54:I54"/>
    <mergeCell ref="C55:E55"/>
    <mergeCell ref="H55:I55"/>
    <mergeCell ref="C56:E56"/>
    <mergeCell ref="H56:I56"/>
    <mergeCell ref="C51:E51"/>
    <mergeCell ref="H51:I51"/>
    <mergeCell ref="C52:E52"/>
    <mergeCell ref="H52:I52"/>
    <mergeCell ref="C53:E53"/>
    <mergeCell ref="H53:I53"/>
    <mergeCell ref="H20:I20"/>
    <mergeCell ref="H22:I22"/>
    <mergeCell ref="H24:I24"/>
    <mergeCell ref="H26:I26"/>
    <mergeCell ref="C16:E16"/>
    <mergeCell ref="C18:E18"/>
    <mergeCell ref="C20:E20"/>
    <mergeCell ref="C22:E22"/>
    <mergeCell ref="C24:E24"/>
    <mergeCell ref="C26:E26"/>
    <mergeCell ref="H16:I16"/>
    <mergeCell ref="H18:I18"/>
    <mergeCell ref="C21:E21"/>
    <mergeCell ref="H21:I21"/>
    <mergeCell ref="C23:E23"/>
    <mergeCell ref="H23:I23"/>
    <mergeCell ref="C25:E25"/>
    <mergeCell ref="H25:I25"/>
  </mergeCells>
  <pageMargins left="0.7" right="0.7" top="0.75" bottom="0.75" header="0.3" footer="0.3"/>
  <pageSetup paperSize="9" scale="77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6"/>
  <dimension ref="A1:I49"/>
  <sheetViews>
    <sheetView zoomScaleNormal="100" workbookViewId="0">
      <selection activeCell="C2" sqref="C2:I2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352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317</v>
      </c>
      <c r="D5" s="359"/>
      <c r="E5" s="10">
        <v>10730.38</v>
      </c>
      <c r="F5" s="360">
        <v>6186.38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8824</v>
      </c>
      <c r="F6" s="10">
        <v>2560</v>
      </c>
      <c r="G6" s="10">
        <v>20105</v>
      </c>
      <c r="H6" s="26"/>
      <c r="I6" s="28"/>
    </row>
    <row r="7" spans="1:9" x14ac:dyDescent="0.25">
      <c r="C7" s="494" t="s">
        <v>298</v>
      </c>
      <c r="D7" s="495"/>
      <c r="E7" s="10">
        <v>19500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31983.07</v>
      </c>
      <c r="F8" s="10">
        <v>24393</v>
      </c>
      <c r="G8" s="10"/>
      <c r="H8" s="26"/>
      <c r="I8" s="28"/>
    </row>
    <row r="9" spans="1:9" ht="36.75" customHeight="1" thickBot="1" x14ac:dyDescent="0.3">
      <c r="C9" s="420" t="s">
        <v>318</v>
      </c>
      <c r="D9" s="421"/>
      <c r="E9" s="47">
        <f>E5+E6+E7-E8</f>
        <v>7071.3099999999977</v>
      </c>
      <c r="F9" s="422">
        <f>F5+F6+G6-F8-G8</f>
        <v>4458.380000000001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09" t="s">
        <v>30</v>
      </c>
      <c r="G13" s="108" t="s">
        <v>31</v>
      </c>
      <c r="H13" s="443" t="s">
        <v>32</v>
      </c>
      <c r="I13" s="481"/>
    </row>
    <row r="14" spans="1:9" ht="15" customHeight="1" x14ac:dyDescent="0.25">
      <c r="A14" s="88">
        <v>42038</v>
      </c>
      <c r="B14" s="89">
        <v>4000</v>
      </c>
      <c r="C14" s="407" t="s">
        <v>277</v>
      </c>
      <c r="D14" s="407"/>
      <c r="E14" s="408"/>
      <c r="F14" s="88">
        <v>42037</v>
      </c>
      <c r="G14" s="87">
        <v>1</v>
      </c>
      <c r="H14" s="482" t="s">
        <v>244</v>
      </c>
      <c r="I14" s="483"/>
    </row>
    <row r="15" spans="1:9" ht="15" customHeight="1" x14ac:dyDescent="0.25">
      <c r="A15" s="88">
        <v>42038</v>
      </c>
      <c r="B15" s="89">
        <v>1.5</v>
      </c>
      <c r="C15" s="407" t="s">
        <v>217</v>
      </c>
      <c r="D15" s="407"/>
      <c r="E15" s="408"/>
      <c r="F15" s="88">
        <v>42037</v>
      </c>
      <c r="G15" s="87">
        <v>20</v>
      </c>
      <c r="H15" s="482" t="s">
        <v>244</v>
      </c>
      <c r="I15" s="483"/>
    </row>
    <row r="16" spans="1:9" ht="15" customHeight="1" x14ac:dyDescent="0.25">
      <c r="A16" s="88">
        <v>42038</v>
      </c>
      <c r="B16" s="89">
        <v>82.7</v>
      </c>
      <c r="C16" s="407" t="s">
        <v>273</v>
      </c>
      <c r="D16" s="407"/>
      <c r="E16" s="408"/>
      <c r="F16" s="88">
        <v>42037</v>
      </c>
      <c r="G16" s="87">
        <v>0.5</v>
      </c>
      <c r="H16" s="482" t="s">
        <v>244</v>
      </c>
      <c r="I16" s="483"/>
    </row>
    <row r="17" spans="1:9" ht="15" customHeight="1" x14ac:dyDescent="0.25">
      <c r="A17" s="88">
        <v>42038</v>
      </c>
      <c r="B17" s="89">
        <v>64.599999999999994</v>
      </c>
      <c r="C17" s="407" t="s">
        <v>273</v>
      </c>
      <c r="D17" s="407"/>
      <c r="E17" s="408"/>
      <c r="F17" s="88">
        <v>42037</v>
      </c>
      <c r="G17" s="89">
        <v>10</v>
      </c>
      <c r="H17" s="482" t="s">
        <v>244</v>
      </c>
      <c r="I17" s="483"/>
    </row>
    <row r="18" spans="1:9" ht="15" customHeight="1" x14ac:dyDescent="0.25">
      <c r="A18" s="88">
        <v>42039</v>
      </c>
      <c r="B18" s="89">
        <v>236</v>
      </c>
      <c r="C18" s="407" t="s">
        <v>319</v>
      </c>
      <c r="D18" s="407"/>
      <c r="E18" s="408"/>
      <c r="F18" s="90">
        <v>42044</v>
      </c>
      <c r="G18" s="89">
        <v>77.25</v>
      </c>
      <c r="H18" s="482" t="s">
        <v>15</v>
      </c>
      <c r="I18" s="483"/>
    </row>
    <row r="19" spans="1:9" ht="15" customHeight="1" x14ac:dyDescent="0.25">
      <c r="A19" s="88">
        <v>42039</v>
      </c>
      <c r="B19" s="89">
        <v>1.5</v>
      </c>
      <c r="C19" s="407" t="s">
        <v>217</v>
      </c>
      <c r="D19" s="407"/>
      <c r="E19" s="408"/>
      <c r="F19" s="90">
        <v>42044</v>
      </c>
      <c r="G19" s="89">
        <v>94.25</v>
      </c>
      <c r="H19" s="482" t="s">
        <v>16</v>
      </c>
      <c r="I19" s="483"/>
    </row>
    <row r="20" spans="1:9" ht="15" customHeight="1" x14ac:dyDescent="0.25">
      <c r="A20" s="88">
        <v>42040</v>
      </c>
      <c r="B20" s="89">
        <v>750</v>
      </c>
      <c r="C20" s="407" t="s">
        <v>303</v>
      </c>
      <c r="D20" s="407"/>
      <c r="E20" s="408"/>
      <c r="F20" s="90">
        <v>42051</v>
      </c>
      <c r="G20" s="89">
        <v>1195.3</v>
      </c>
      <c r="H20" s="482" t="s">
        <v>22</v>
      </c>
      <c r="I20" s="483"/>
    </row>
    <row r="21" spans="1:9" ht="15" customHeight="1" x14ac:dyDescent="0.25">
      <c r="A21" s="88">
        <v>42040</v>
      </c>
      <c r="B21" s="89">
        <v>1.5</v>
      </c>
      <c r="C21" s="407" t="s">
        <v>217</v>
      </c>
      <c r="D21" s="407"/>
      <c r="E21" s="408"/>
      <c r="F21" s="90">
        <v>42051</v>
      </c>
      <c r="G21" s="89">
        <v>21.1</v>
      </c>
      <c r="H21" s="482" t="s">
        <v>194</v>
      </c>
      <c r="I21" s="483"/>
    </row>
    <row r="22" spans="1:9" ht="15" customHeight="1" x14ac:dyDescent="0.25">
      <c r="A22" s="88">
        <v>42046</v>
      </c>
      <c r="B22" s="89">
        <v>668.03</v>
      </c>
      <c r="C22" s="407" t="s">
        <v>305</v>
      </c>
      <c r="D22" s="407"/>
      <c r="E22" s="408"/>
      <c r="F22" s="90">
        <v>42051</v>
      </c>
      <c r="G22" s="89">
        <v>105.5</v>
      </c>
      <c r="H22" s="482" t="s">
        <v>21</v>
      </c>
      <c r="I22" s="483"/>
    </row>
    <row r="23" spans="1:9" ht="15" customHeight="1" x14ac:dyDescent="0.25">
      <c r="A23" s="88">
        <v>42046</v>
      </c>
      <c r="B23" s="89">
        <v>1.5</v>
      </c>
      <c r="C23" s="407" t="s">
        <v>217</v>
      </c>
      <c r="D23" s="407"/>
      <c r="E23" s="408"/>
      <c r="F23" s="90">
        <v>42051</v>
      </c>
      <c r="G23" s="89">
        <v>352.1</v>
      </c>
      <c r="H23" s="482" t="s">
        <v>18</v>
      </c>
      <c r="I23" s="483"/>
    </row>
    <row r="24" spans="1:9" ht="15" customHeight="1" x14ac:dyDescent="0.25">
      <c r="A24" s="88">
        <v>42046</v>
      </c>
      <c r="B24" s="89">
        <v>704.07</v>
      </c>
      <c r="C24" s="407" t="s">
        <v>304</v>
      </c>
      <c r="D24" s="407"/>
      <c r="E24" s="408"/>
      <c r="F24" s="90">
        <v>42052</v>
      </c>
      <c r="G24" s="89">
        <v>13000</v>
      </c>
      <c r="H24" s="482" t="s">
        <v>238</v>
      </c>
      <c r="I24" s="483"/>
    </row>
    <row r="25" spans="1:9" ht="15" customHeight="1" x14ac:dyDescent="0.25">
      <c r="A25" s="88">
        <v>42046</v>
      </c>
      <c r="B25" s="89">
        <v>1.5</v>
      </c>
      <c r="C25" s="407" t="s">
        <v>217</v>
      </c>
      <c r="D25" s="407"/>
      <c r="E25" s="408"/>
      <c r="F25" s="90">
        <v>42060</v>
      </c>
      <c r="G25" s="89">
        <v>9500</v>
      </c>
      <c r="H25" s="482" t="s">
        <v>238</v>
      </c>
      <c r="I25" s="483"/>
    </row>
    <row r="26" spans="1:9" ht="15" customHeight="1" x14ac:dyDescent="0.25">
      <c r="A26" s="88">
        <v>42047</v>
      </c>
      <c r="B26" s="89">
        <v>330.4</v>
      </c>
      <c r="C26" s="407" t="s">
        <v>300</v>
      </c>
      <c r="D26" s="407"/>
      <c r="E26" s="408"/>
      <c r="F26" s="90">
        <v>42060</v>
      </c>
      <c r="G26" s="89">
        <v>16</v>
      </c>
      <c r="H26" s="482" t="s">
        <v>239</v>
      </c>
      <c r="I26" s="483"/>
    </row>
    <row r="27" spans="1:9" ht="15" customHeight="1" x14ac:dyDescent="0.25">
      <c r="A27" s="88">
        <v>42052</v>
      </c>
      <c r="B27" s="89">
        <v>16954.099999999999</v>
      </c>
      <c r="C27" s="407" t="s">
        <v>188</v>
      </c>
      <c r="D27" s="407"/>
      <c r="E27" s="408"/>
      <c r="F27" s="90"/>
      <c r="G27" s="89"/>
      <c r="H27" s="482"/>
      <c r="I27" s="483"/>
    </row>
    <row r="28" spans="1:9" ht="15" customHeight="1" x14ac:dyDescent="0.25">
      <c r="A28" s="88">
        <v>42052</v>
      </c>
      <c r="B28" s="89">
        <v>1.5</v>
      </c>
      <c r="C28" s="407" t="s">
        <v>217</v>
      </c>
      <c r="D28" s="407"/>
      <c r="E28" s="408"/>
      <c r="F28" s="90"/>
      <c r="G28" s="89"/>
      <c r="H28" s="482"/>
      <c r="I28" s="483"/>
    </row>
    <row r="29" spans="1:9" ht="15" customHeight="1" x14ac:dyDescent="0.25">
      <c r="A29" s="88">
        <v>42052</v>
      </c>
      <c r="B29" s="89">
        <v>300</v>
      </c>
      <c r="C29" s="407" t="s">
        <v>302</v>
      </c>
      <c r="D29" s="407"/>
      <c r="E29" s="408"/>
      <c r="F29" s="90"/>
      <c r="G29" s="89"/>
      <c r="H29" s="482"/>
      <c r="I29" s="483"/>
    </row>
    <row r="30" spans="1:9" ht="15" customHeight="1" x14ac:dyDescent="0.25">
      <c r="A30" s="88">
        <v>42052</v>
      </c>
      <c r="B30" s="89">
        <v>1.5</v>
      </c>
      <c r="C30" s="407" t="s">
        <v>217</v>
      </c>
      <c r="D30" s="407"/>
      <c r="E30" s="408"/>
      <c r="F30" s="90"/>
      <c r="G30" s="89"/>
      <c r="H30" s="482"/>
      <c r="I30" s="483"/>
    </row>
    <row r="31" spans="1:9" ht="15" customHeight="1" x14ac:dyDescent="0.25">
      <c r="A31" s="88">
        <v>42052</v>
      </c>
      <c r="B31" s="89">
        <v>1702.02</v>
      </c>
      <c r="C31" s="407" t="s">
        <v>187</v>
      </c>
      <c r="D31" s="407"/>
      <c r="E31" s="408"/>
      <c r="F31" s="90"/>
      <c r="G31" s="89"/>
      <c r="H31" s="482"/>
      <c r="I31" s="483"/>
    </row>
    <row r="32" spans="1:9" ht="15" customHeight="1" x14ac:dyDescent="0.25">
      <c r="A32" s="88">
        <v>42052</v>
      </c>
      <c r="B32" s="89">
        <v>1.5</v>
      </c>
      <c r="C32" s="407" t="s">
        <v>217</v>
      </c>
      <c r="D32" s="407"/>
      <c r="E32" s="408"/>
      <c r="F32" s="90"/>
      <c r="G32" s="89"/>
      <c r="H32" s="482"/>
      <c r="I32" s="483"/>
    </row>
    <row r="33" spans="1:9" ht="15" customHeight="1" x14ac:dyDescent="0.25">
      <c r="A33" s="88">
        <v>42052</v>
      </c>
      <c r="B33" s="89">
        <v>750</v>
      </c>
      <c r="C33" s="407" t="s">
        <v>303</v>
      </c>
      <c r="D33" s="407"/>
      <c r="E33" s="408"/>
      <c r="F33" s="90"/>
      <c r="G33" s="89"/>
      <c r="H33" s="475"/>
      <c r="I33" s="505"/>
    </row>
    <row r="34" spans="1:9" ht="15" customHeight="1" x14ac:dyDescent="0.25">
      <c r="A34" s="88">
        <v>42052</v>
      </c>
      <c r="B34" s="89">
        <v>1.5</v>
      </c>
      <c r="C34" s="407" t="s">
        <v>217</v>
      </c>
      <c r="D34" s="407"/>
      <c r="E34" s="408"/>
      <c r="F34" s="90"/>
      <c r="G34" s="89"/>
      <c r="H34" s="475"/>
      <c r="I34" s="505"/>
    </row>
    <row r="35" spans="1:9" ht="15" customHeight="1" x14ac:dyDescent="0.25">
      <c r="A35" s="88">
        <v>42058</v>
      </c>
      <c r="B35" s="89">
        <v>1210.06</v>
      </c>
      <c r="C35" s="407" t="s">
        <v>308</v>
      </c>
      <c r="D35" s="407"/>
      <c r="E35" s="408"/>
      <c r="F35" s="90"/>
      <c r="G35" s="89"/>
      <c r="H35" s="482"/>
      <c r="I35" s="483"/>
    </row>
    <row r="36" spans="1:9" ht="15" customHeight="1" x14ac:dyDescent="0.25">
      <c r="A36" s="88">
        <v>42059</v>
      </c>
      <c r="B36" s="89">
        <v>205</v>
      </c>
      <c r="C36" s="407" t="s">
        <v>320</v>
      </c>
      <c r="D36" s="407"/>
      <c r="E36" s="408"/>
      <c r="F36" s="90"/>
      <c r="G36" s="89"/>
      <c r="H36" s="482"/>
      <c r="I36" s="483"/>
    </row>
    <row r="37" spans="1:9" x14ac:dyDescent="0.25">
      <c r="A37" s="88">
        <v>42059</v>
      </c>
      <c r="B37" s="89">
        <v>1</v>
      </c>
      <c r="C37" s="407" t="s">
        <v>321</v>
      </c>
      <c r="D37" s="407"/>
      <c r="E37" s="408"/>
      <c r="F37" s="90"/>
      <c r="G37" s="89"/>
      <c r="H37" s="482"/>
      <c r="I37" s="483"/>
    </row>
    <row r="38" spans="1:9" x14ac:dyDescent="0.25">
      <c r="A38" s="88">
        <v>42059</v>
      </c>
      <c r="B38" s="89">
        <v>118.59</v>
      </c>
      <c r="C38" s="407" t="s">
        <v>322</v>
      </c>
      <c r="D38" s="407"/>
      <c r="E38" s="408"/>
      <c r="F38" s="90"/>
      <c r="G38" s="89"/>
      <c r="H38" s="482"/>
      <c r="I38" s="483"/>
    </row>
    <row r="39" spans="1:9" x14ac:dyDescent="0.25">
      <c r="A39" s="88">
        <v>42059</v>
      </c>
      <c r="B39" s="89">
        <v>1.5</v>
      </c>
      <c r="C39" s="407" t="s">
        <v>217</v>
      </c>
      <c r="D39" s="407"/>
      <c r="E39" s="408"/>
      <c r="F39" s="90"/>
      <c r="G39" s="89"/>
      <c r="H39" s="482"/>
      <c r="I39" s="483"/>
    </row>
    <row r="40" spans="1:9" x14ac:dyDescent="0.25">
      <c r="A40" s="88">
        <v>42061</v>
      </c>
      <c r="B40" s="89">
        <v>2000</v>
      </c>
      <c r="C40" s="407" t="s">
        <v>277</v>
      </c>
      <c r="D40" s="407"/>
      <c r="E40" s="408"/>
      <c r="F40" s="90"/>
      <c r="G40" s="89"/>
      <c r="H40" s="475"/>
      <c r="I40" s="505"/>
    </row>
    <row r="41" spans="1:9" x14ac:dyDescent="0.25">
      <c r="A41" s="88">
        <v>42061</v>
      </c>
      <c r="B41" s="89">
        <v>1.5</v>
      </c>
      <c r="C41" s="407" t="s">
        <v>217</v>
      </c>
      <c r="D41" s="407"/>
      <c r="E41" s="408"/>
      <c r="F41" s="90"/>
      <c r="G41" s="89"/>
      <c r="H41" s="475"/>
      <c r="I41" s="505"/>
    </row>
    <row r="42" spans="1:9" x14ac:dyDescent="0.25">
      <c r="A42" s="88">
        <v>42062</v>
      </c>
      <c r="B42" s="89">
        <v>315</v>
      </c>
      <c r="C42" s="407" t="s">
        <v>295</v>
      </c>
      <c r="D42" s="407"/>
      <c r="E42" s="408"/>
      <c r="F42" s="34"/>
      <c r="G42" s="2"/>
      <c r="H42" s="399"/>
      <c r="I42" s="401"/>
    </row>
    <row r="43" spans="1:9" x14ac:dyDescent="0.25">
      <c r="A43" s="88">
        <v>42062</v>
      </c>
      <c r="B43" s="89">
        <v>1.5</v>
      </c>
      <c r="C43" s="407" t="s">
        <v>217</v>
      </c>
      <c r="D43" s="407"/>
      <c r="E43" s="408"/>
      <c r="F43" s="34"/>
      <c r="G43" s="2"/>
      <c r="H43" s="399"/>
      <c r="I43" s="401"/>
    </row>
    <row r="44" spans="1:9" x14ac:dyDescent="0.25">
      <c r="A44" s="88">
        <v>42062</v>
      </c>
      <c r="B44" s="89">
        <v>315</v>
      </c>
      <c r="C44" s="407" t="s">
        <v>289</v>
      </c>
      <c r="D44" s="407"/>
      <c r="E44" s="408"/>
      <c r="F44" s="34"/>
      <c r="G44" s="2"/>
      <c r="H44" s="399"/>
      <c r="I44" s="401"/>
    </row>
    <row r="45" spans="1:9" x14ac:dyDescent="0.25">
      <c r="A45" s="88">
        <v>42062</v>
      </c>
      <c r="B45" s="89">
        <v>1</v>
      </c>
      <c r="C45" s="407" t="s">
        <v>321</v>
      </c>
      <c r="D45" s="407"/>
      <c r="E45" s="408"/>
      <c r="F45" s="34"/>
      <c r="G45" s="2"/>
      <c r="H45" s="399"/>
      <c r="I45" s="401"/>
    </row>
    <row r="46" spans="1:9" x14ac:dyDescent="0.25">
      <c r="A46" s="88">
        <v>42062</v>
      </c>
      <c r="B46" s="89">
        <v>940</v>
      </c>
      <c r="C46" s="407" t="s">
        <v>294</v>
      </c>
      <c r="D46" s="407"/>
      <c r="E46" s="408"/>
      <c r="F46" s="34"/>
      <c r="G46" s="2"/>
      <c r="H46" s="399"/>
      <c r="I46" s="401"/>
    </row>
    <row r="47" spans="1:9" x14ac:dyDescent="0.25">
      <c r="A47" s="88">
        <v>42062</v>
      </c>
      <c r="B47" s="89">
        <v>1</v>
      </c>
      <c r="C47" s="407" t="s">
        <v>321</v>
      </c>
      <c r="D47" s="407"/>
      <c r="E47" s="408"/>
      <c r="F47" s="34"/>
      <c r="G47" s="2"/>
      <c r="H47" s="399"/>
      <c r="I47" s="401"/>
    </row>
    <row r="48" spans="1:9" x14ac:dyDescent="0.25">
      <c r="A48" s="88">
        <v>42062</v>
      </c>
      <c r="B48" s="89">
        <v>315</v>
      </c>
      <c r="C48" s="407" t="s">
        <v>282</v>
      </c>
      <c r="D48" s="407"/>
      <c r="E48" s="408"/>
      <c r="F48" s="34"/>
      <c r="G48" s="2"/>
      <c r="H48" s="399"/>
      <c r="I48" s="401"/>
    </row>
    <row r="49" spans="1:9" ht="15.75" thickBot="1" x14ac:dyDescent="0.3">
      <c r="A49" s="91">
        <v>42062</v>
      </c>
      <c r="B49" s="102">
        <v>1.5</v>
      </c>
      <c r="C49" s="476" t="s">
        <v>217</v>
      </c>
      <c r="D49" s="476"/>
      <c r="E49" s="477"/>
      <c r="F49" s="35"/>
      <c r="G49" s="36"/>
      <c r="H49" s="402"/>
      <c r="I49" s="404"/>
    </row>
  </sheetData>
  <mergeCells count="90">
    <mergeCell ref="C33:E33"/>
    <mergeCell ref="C34:E34"/>
    <mergeCell ref="H33:I33"/>
    <mergeCell ref="H34:I34"/>
    <mergeCell ref="C47:E47"/>
    <mergeCell ref="H47:I47"/>
    <mergeCell ref="C41:E41"/>
    <mergeCell ref="H41:I41"/>
    <mergeCell ref="C42:E42"/>
    <mergeCell ref="H42:I42"/>
    <mergeCell ref="C43:E43"/>
    <mergeCell ref="H43:I43"/>
    <mergeCell ref="C38:E38"/>
    <mergeCell ref="H38:I38"/>
    <mergeCell ref="C39:E39"/>
    <mergeCell ref="H39:I39"/>
    <mergeCell ref="C48:E48"/>
    <mergeCell ref="H48:I48"/>
    <mergeCell ref="C49:E49"/>
    <mergeCell ref="H49:I49"/>
    <mergeCell ref="C44:E44"/>
    <mergeCell ref="H44:I44"/>
    <mergeCell ref="C45:E45"/>
    <mergeCell ref="H45:I45"/>
    <mergeCell ref="C46:E46"/>
    <mergeCell ref="H46:I46"/>
    <mergeCell ref="C40:E40"/>
    <mergeCell ref="H40:I40"/>
    <mergeCell ref="C35:E35"/>
    <mergeCell ref="H35:I35"/>
    <mergeCell ref="C36:E36"/>
    <mergeCell ref="H36:I36"/>
    <mergeCell ref="C37:E37"/>
    <mergeCell ref="H37:I37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C14:E14"/>
    <mergeCell ref="H14:I14"/>
    <mergeCell ref="C6:D6"/>
    <mergeCell ref="C7:D7"/>
    <mergeCell ref="C8:D8"/>
    <mergeCell ref="C9:D9"/>
    <mergeCell ref="F9:G9"/>
    <mergeCell ref="A10:I10"/>
    <mergeCell ref="A11:I11"/>
    <mergeCell ref="A12:E12"/>
    <mergeCell ref="F12:I12"/>
    <mergeCell ref="C13:E13"/>
    <mergeCell ref="H13:I13"/>
    <mergeCell ref="C5:D5"/>
    <mergeCell ref="F5:G5"/>
    <mergeCell ref="C2:I2"/>
    <mergeCell ref="C3:D4"/>
    <mergeCell ref="E3:E4"/>
    <mergeCell ref="F3:H3"/>
    <mergeCell ref="I3:I4"/>
  </mergeCells>
  <pageMargins left="0.7" right="0.7" top="0.75" bottom="0.75" header="0.3" footer="0.3"/>
  <pageSetup paperSize="9" scale="77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7"/>
  <dimension ref="A1:I54"/>
  <sheetViews>
    <sheetView zoomScaleNormal="100" workbookViewId="0">
      <selection activeCell="C2" sqref="C2:I2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353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323</v>
      </c>
      <c r="D5" s="359"/>
      <c r="E5" s="10">
        <v>7071.31</v>
      </c>
      <c r="F5" s="360">
        <v>4458.38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9924.6</v>
      </c>
      <c r="F6" s="10">
        <v>3094</v>
      </c>
      <c r="G6" s="10">
        <v>26368</v>
      </c>
      <c r="H6" s="26"/>
      <c r="I6" s="28"/>
    </row>
    <row r="7" spans="1:9" x14ac:dyDescent="0.25">
      <c r="C7" s="494" t="s">
        <v>298</v>
      </c>
      <c r="D7" s="495"/>
      <c r="E7" s="10">
        <v>18000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34241.24</v>
      </c>
      <c r="F8" s="10">
        <v>19597.7</v>
      </c>
      <c r="G8" s="10"/>
      <c r="H8" s="26"/>
      <c r="I8" s="28"/>
    </row>
    <row r="9" spans="1:9" ht="36.75" customHeight="1" thickBot="1" x14ac:dyDescent="0.3">
      <c r="C9" s="420" t="s">
        <v>324</v>
      </c>
      <c r="D9" s="421"/>
      <c r="E9" s="47">
        <f>E5+E6+E7-E8</f>
        <v>754.67000000000553</v>
      </c>
      <c r="F9" s="422">
        <f>F5+F6+G6-F8-G8</f>
        <v>14322.679999999997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09" t="s">
        <v>30</v>
      </c>
      <c r="G13" s="108" t="s">
        <v>31</v>
      </c>
      <c r="H13" s="443" t="s">
        <v>32</v>
      </c>
      <c r="I13" s="481"/>
    </row>
    <row r="14" spans="1:9" ht="15" customHeight="1" x14ac:dyDescent="0.25">
      <c r="A14" s="88">
        <v>42068</v>
      </c>
      <c r="B14" s="89">
        <v>596.6</v>
      </c>
      <c r="C14" s="407" t="s">
        <v>325</v>
      </c>
      <c r="D14" s="407"/>
      <c r="E14" s="408"/>
      <c r="F14" s="88">
        <v>42065</v>
      </c>
      <c r="G14" s="87">
        <v>1</v>
      </c>
      <c r="H14" s="482" t="s">
        <v>244</v>
      </c>
      <c r="I14" s="483"/>
    </row>
    <row r="15" spans="1:9" ht="15" customHeight="1" x14ac:dyDescent="0.25">
      <c r="A15" s="88">
        <v>42068</v>
      </c>
      <c r="B15" s="89">
        <v>1.5</v>
      </c>
      <c r="C15" s="407" t="s">
        <v>217</v>
      </c>
      <c r="D15" s="407"/>
      <c r="E15" s="408"/>
      <c r="F15" s="88">
        <v>42065</v>
      </c>
      <c r="G15" s="87">
        <v>20</v>
      </c>
      <c r="H15" s="482" t="s">
        <v>244</v>
      </c>
      <c r="I15" s="483"/>
    </row>
    <row r="16" spans="1:9" ht="15" customHeight="1" x14ac:dyDescent="0.25">
      <c r="A16" s="88">
        <v>42072</v>
      </c>
      <c r="B16" s="89">
        <v>846.5</v>
      </c>
      <c r="C16" s="407" t="s">
        <v>306</v>
      </c>
      <c r="D16" s="407"/>
      <c r="E16" s="408"/>
      <c r="F16" s="88">
        <v>42065</v>
      </c>
      <c r="G16" s="87">
        <v>0.5</v>
      </c>
      <c r="H16" s="482" t="s">
        <v>244</v>
      </c>
      <c r="I16" s="483"/>
    </row>
    <row r="17" spans="1:9" ht="15" customHeight="1" x14ac:dyDescent="0.25">
      <c r="A17" s="88">
        <v>42072</v>
      </c>
      <c r="B17" s="89">
        <v>1.5</v>
      </c>
      <c r="C17" s="407" t="s">
        <v>217</v>
      </c>
      <c r="D17" s="407"/>
      <c r="E17" s="408"/>
      <c r="F17" s="88">
        <v>42065</v>
      </c>
      <c r="G17" s="89">
        <v>10</v>
      </c>
      <c r="H17" s="482" t="s">
        <v>244</v>
      </c>
      <c r="I17" s="483"/>
    </row>
    <row r="18" spans="1:9" ht="15" customHeight="1" x14ac:dyDescent="0.25">
      <c r="A18" s="88">
        <v>42072</v>
      </c>
      <c r="B18" s="89">
        <v>764.5</v>
      </c>
      <c r="C18" s="407" t="s">
        <v>305</v>
      </c>
      <c r="D18" s="407"/>
      <c r="E18" s="408"/>
      <c r="F18" s="90">
        <v>42065</v>
      </c>
      <c r="G18" s="89">
        <v>784.4</v>
      </c>
      <c r="H18" s="482" t="s">
        <v>20</v>
      </c>
      <c r="I18" s="483"/>
    </row>
    <row r="19" spans="1:9" ht="15" customHeight="1" x14ac:dyDescent="0.25">
      <c r="A19" s="88">
        <v>42072</v>
      </c>
      <c r="B19" s="89">
        <v>1.5</v>
      </c>
      <c r="C19" s="407" t="s">
        <v>217</v>
      </c>
      <c r="D19" s="407"/>
      <c r="E19" s="408"/>
      <c r="F19" s="90">
        <v>42072</v>
      </c>
      <c r="G19" s="89">
        <v>77.5</v>
      </c>
      <c r="H19" s="482" t="s">
        <v>15</v>
      </c>
      <c r="I19" s="483"/>
    </row>
    <row r="20" spans="1:9" ht="15" customHeight="1" x14ac:dyDescent="0.25">
      <c r="A20" s="88">
        <v>42072</v>
      </c>
      <c r="B20" s="89">
        <v>1100.57</v>
      </c>
      <c r="C20" s="407" t="s">
        <v>304</v>
      </c>
      <c r="D20" s="407"/>
      <c r="E20" s="408"/>
      <c r="F20" s="90">
        <v>42072</v>
      </c>
      <c r="G20" s="89">
        <v>91.5</v>
      </c>
      <c r="H20" s="482" t="s">
        <v>16</v>
      </c>
      <c r="I20" s="483"/>
    </row>
    <row r="21" spans="1:9" ht="15" customHeight="1" x14ac:dyDescent="0.25">
      <c r="A21" s="88">
        <v>42072</v>
      </c>
      <c r="B21" s="89">
        <v>1.5</v>
      </c>
      <c r="C21" s="407" t="s">
        <v>217</v>
      </c>
      <c r="D21" s="407"/>
      <c r="E21" s="408"/>
      <c r="F21" s="90">
        <v>42075</v>
      </c>
      <c r="G21" s="89">
        <v>21</v>
      </c>
      <c r="H21" s="482" t="s">
        <v>244</v>
      </c>
      <c r="I21" s="483"/>
    </row>
    <row r="22" spans="1:9" ht="15" customHeight="1" x14ac:dyDescent="0.25">
      <c r="A22" s="88">
        <v>42073</v>
      </c>
      <c r="B22" s="89">
        <v>62</v>
      </c>
      <c r="C22" s="407" t="s">
        <v>326</v>
      </c>
      <c r="D22" s="407"/>
      <c r="E22" s="408"/>
      <c r="F22" s="90">
        <v>42079</v>
      </c>
      <c r="G22" s="89">
        <v>439</v>
      </c>
      <c r="H22" s="482" t="s">
        <v>22</v>
      </c>
      <c r="I22" s="483"/>
    </row>
    <row r="23" spans="1:9" ht="15" customHeight="1" x14ac:dyDescent="0.25">
      <c r="A23" s="88">
        <v>42073</v>
      </c>
      <c r="B23" s="89">
        <v>1</v>
      </c>
      <c r="C23" s="407" t="s">
        <v>217</v>
      </c>
      <c r="D23" s="407"/>
      <c r="E23" s="408"/>
      <c r="F23" s="90">
        <v>42079</v>
      </c>
      <c r="G23" s="89">
        <v>23.8</v>
      </c>
      <c r="H23" s="482" t="s">
        <v>194</v>
      </c>
      <c r="I23" s="483"/>
    </row>
    <row r="24" spans="1:9" ht="15" customHeight="1" x14ac:dyDescent="0.25">
      <c r="A24" s="88">
        <v>42073</v>
      </c>
      <c r="B24" s="89">
        <v>2832</v>
      </c>
      <c r="C24" s="407" t="s">
        <v>327</v>
      </c>
      <c r="D24" s="407"/>
      <c r="E24" s="408"/>
      <c r="F24" s="90">
        <v>42079</v>
      </c>
      <c r="G24" s="89">
        <v>96</v>
      </c>
      <c r="H24" s="482" t="s">
        <v>21</v>
      </c>
      <c r="I24" s="483"/>
    </row>
    <row r="25" spans="1:9" ht="15" customHeight="1" x14ac:dyDescent="0.25">
      <c r="A25" s="88">
        <v>42073</v>
      </c>
      <c r="B25" s="89">
        <v>1.5</v>
      </c>
      <c r="C25" s="407" t="s">
        <v>217</v>
      </c>
      <c r="D25" s="407"/>
      <c r="E25" s="408"/>
      <c r="F25" s="90">
        <v>42082</v>
      </c>
      <c r="G25" s="89">
        <v>18000</v>
      </c>
      <c r="H25" s="482" t="s">
        <v>290</v>
      </c>
      <c r="I25" s="483"/>
    </row>
    <row r="26" spans="1:9" ht="15" customHeight="1" x14ac:dyDescent="0.25">
      <c r="A26" s="88">
        <v>42073</v>
      </c>
      <c r="B26" s="89">
        <v>1096.48</v>
      </c>
      <c r="C26" s="407" t="s">
        <v>328</v>
      </c>
      <c r="D26" s="407"/>
      <c r="E26" s="408"/>
      <c r="F26" s="90">
        <v>42088</v>
      </c>
      <c r="G26" s="89">
        <v>33</v>
      </c>
      <c r="H26" s="482" t="s">
        <v>239</v>
      </c>
      <c r="I26" s="483"/>
    </row>
    <row r="27" spans="1:9" ht="15" customHeight="1" x14ac:dyDescent="0.25">
      <c r="A27" s="88">
        <v>42073</v>
      </c>
      <c r="B27" s="89">
        <v>1</v>
      </c>
      <c r="C27" s="407" t="s">
        <v>217</v>
      </c>
      <c r="D27" s="407"/>
      <c r="E27" s="408"/>
      <c r="F27" s="90"/>
      <c r="G27" s="89"/>
      <c r="H27" s="482"/>
      <c r="I27" s="483"/>
    </row>
    <row r="28" spans="1:9" ht="15" customHeight="1" x14ac:dyDescent="0.25">
      <c r="A28" s="88">
        <v>42073</v>
      </c>
      <c r="B28" s="89">
        <v>1000</v>
      </c>
      <c r="C28" s="407" t="s">
        <v>329</v>
      </c>
      <c r="D28" s="407"/>
      <c r="E28" s="408"/>
      <c r="F28" s="90"/>
      <c r="G28" s="89"/>
      <c r="H28" s="482"/>
      <c r="I28" s="483"/>
    </row>
    <row r="29" spans="1:9" ht="15" customHeight="1" x14ac:dyDescent="0.25">
      <c r="A29" s="88">
        <v>42073</v>
      </c>
      <c r="B29" s="89">
        <v>1.5</v>
      </c>
      <c r="C29" s="407" t="s">
        <v>217</v>
      </c>
      <c r="D29" s="407"/>
      <c r="E29" s="408"/>
      <c r="F29" s="90"/>
      <c r="G29" s="89"/>
      <c r="H29" s="482"/>
      <c r="I29" s="483"/>
    </row>
    <row r="30" spans="1:9" ht="15" customHeight="1" x14ac:dyDescent="0.25">
      <c r="A30" s="88">
        <v>42080</v>
      </c>
      <c r="B30" s="89">
        <v>750</v>
      </c>
      <c r="C30" s="407" t="s">
        <v>303</v>
      </c>
      <c r="D30" s="407"/>
      <c r="E30" s="408"/>
      <c r="F30" s="90"/>
      <c r="G30" s="89"/>
      <c r="H30" s="482"/>
      <c r="I30" s="483"/>
    </row>
    <row r="31" spans="1:9" ht="15" customHeight="1" x14ac:dyDescent="0.25">
      <c r="A31" s="88">
        <v>42080</v>
      </c>
      <c r="B31" s="89">
        <v>1.5</v>
      </c>
      <c r="C31" s="407" t="s">
        <v>217</v>
      </c>
      <c r="D31" s="407"/>
      <c r="E31" s="408"/>
      <c r="F31" s="90"/>
      <c r="G31" s="89"/>
      <c r="H31" s="482"/>
      <c r="I31" s="483"/>
    </row>
    <row r="32" spans="1:9" ht="15" customHeight="1" x14ac:dyDescent="0.25">
      <c r="A32" s="88">
        <v>42081</v>
      </c>
      <c r="B32" s="89">
        <v>81.400000000000006</v>
      </c>
      <c r="C32" s="407" t="s">
        <v>273</v>
      </c>
      <c r="D32" s="407"/>
      <c r="E32" s="408"/>
      <c r="F32" s="90"/>
      <c r="G32" s="89"/>
      <c r="H32" s="482"/>
      <c r="I32" s="483"/>
    </row>
    <row r="33" spans="1:9" ht="15" customHeight="1" x14ac:dyDescent="0.25">
      <c r="A33" s="88">
        <v>42081</v>
      </c>
      <c r="B33" s="89">
        <v>20.2</v>
      </c>
      <c r="C33" s="407" t="s">
        <v>309</v>
      </c>
      <c r="D33" s="407"/>
      <c r="E33" s="408"/>
      <c r="F33" s="90"/>
      <c r="G33" s="89"/>
      <c r="H33" s="475"/>
      <c r="I33" s="505"/>
    </row>
    <row r="34" spans="1:9" ht="15" customHeight="1" x14ac:dyDescent="0.25">
      <c r="A34" s="88">
        <v>42081</v>
      </c>
      <c r="B34" s="89">
        <v>21.75</v>
      </c>
      <c r="C34" s="407" t="s">
        <v>309</v>
      </c>
      <c r="D34" s="407"/>
      <c r="E34" s="408"/>
      <c r="F34" s="90"/>
      <c r="G34" s="89"/>
      <c r="H34" s="475"/>
      <c r="I34" s="505"/>
    </row>
    <row r="35" spans="1:9" ht="15" customHeight="1" x14ac:dyDescent="0.25">
      <c r="A35" s="88">
        <v>42082</v>
      </c>
      <c r="B35" s="89">
        <v>971.14</v>
      </c>
      <c r="C35" s="407" t="s">
        <v>300</v>
      </c>
      <c r="D35" s="407"/>
      <c r="E35" s="408"/>
      <c r="F35" s="90"/>
      <c r="G35" s="89"/>
      <c r="H35" s="482"/>
      <c r="I35" s="483"/>
    </row>
    <row r="36" spans="1:9" ht="15" customHeight="1" x14ac:dyDescent="0.25">
      <c r="A36" s="88">
        <v>42082</v>
      </c>
      <c r="B36" s="89">
        <v>1</v>
      </c>
      <c r="C36" s="407" t="s">
        <v>321</v>
      </c>
      <c r="D36" s="407"/>
      <c r="E36" s="408"/>
      <c r="F36" s="90"/>
      <c r="G36" s="89"/>
      <c r="H36" s="482"/>
      <c r="I36" s="483"/>
    </row>
    <row r="37" spans="1:9" x14ac:dyDescent="0.25">
      <c r="A37" s="88">
        <v>42082</v>
      </c>
      <c r="B37" s="89">
        <v>1833</v>
      </c>
      <c r="C37" s="407" t="s">
        <v>187</v>
      </c>
      <c r="D37" s="407"/>
      <c r="E37" s="408"/>
      <c r="F37" s="90"/>
      <c r="G37" s="89"/>
      <c r="H37" s="482"/>
      <c r="I37" s="483"/>
    </row>
    <row r="38" spans="1:9" x14ac:dyDescent="0.25">
      <c r="A38" s="88">
        <v>42082</v>
      </c>
      <c r="B38" s="89">
        <v>1.5</v>
      </c>
      <c r="C38" s="407" t="s">
        <v>217</v>
      </c>
      <c r="D38" s="407"/>
      <c r="E38" s="408"/>
      <c r="F38" s="90"/>
      <c r="G38" s="89"/>
      <c r="H38" s="482"/>
      <c r="I38" s="483"/>
    </row>
    <row r="39" spans="1:9" x14ac:dyDescent="0.25">
      <c r="A39" s="88">
        <v>42082</v>
      </c>
      <c r="B39" s="89">
        <v>16954.099999999999</v>
      </c>
      <c r="C39" s="407" t="s">
        <v>188</v>
      </c>
      <c r="D39" s="407"/>
      <c r="E39" s="408"/>
      <c r="F39" s="90"/>
      <c r="G39" s="89"/>
      <c r="H39" s="482"/>
      <c r="I39" s="483"/>
    </row>
    <row r="40" spans="1:9" x14ac:dyDescent="0.25">
      <c r="A40" s="88">
        <v>42082</v>
      </c>
      <c r="B40" s="89">
        <v>1.5</v>
      </c>
      <c r="C40" s="407" t="s">
        <v>217</v>
      </c>
      <c r="D40" s="407"/>
      <c r="E40" s="408"/>
      <c r="F40" s="90"/>
      <c r="G40" s="89"/>
      <c r="H40" s="475"/>
      <c r="I40" s="505"/>
    </row>
    <row r="41" spans="1:9" x14ac:dyDescent="0.25">
      <c r="A41" s="88">
        <v>42082</v>
      </c>
      <c r="B41" s="89">
        <v>400</v>
      </c>
      <c r="C41" s="407" t="s">
        <v>302</v>
      </c>
      <c r="D41" s="407"/>
      <c r="E41" s="408"/>
      <c r="F41" s="90"/>
      <c r="G41" s="89"/>
      <c r="H41" s="475"/>
      <c r="I41" s="505"/>
    </row>
    <row r="42" spans="1:9" x14ac:dyDescent="0.25">
      <c r="A42" s="88">
        <v>42082</v>
      </c>
      <c r="B42" s="89">
        <v>1.5</v>
      </c>
      <c r="C42" s="407" t="s">
        <v>217</v>
      </c>
      <c r="D42" s="407"/>
      <c r="E42" s="408"/>
      <c r="F42" s="34"/>
      <c r="G42" s="2"/>
      <c r="H42" s="399"/>
      <c r="I42" s="401"/>
    </row>
    <row r="43" spans="1:9" x14ac:dyDescent="0.25">
      <c r="A43" s="88">
        <v>42087</v>
      </c>
      <c r="B43" s="89">
        <v>2000</v>
      </c>
      <c r="C43" s="407" t="s">
        <v>330</v>
      </c>
      <c r="D43" s="407"/>
      <c r="E43" s="408"/>
      <c r="F43" s="34"/>
      <c r="G43" s="2"/>
      <c r="H43" s="399"/>
      <c r="I43" s="401"/>
    </row>
    <row r="44" spans="1:9" x14ac:dyDescent="0.25">
      <c r="A44" s="88">
        <v>42087</v>
      </c>
      <c r="B44" s="89">
        <v>1.5</v>
      </c>
      <c r="C44" s="407" t="s">
        <v>217</v>
      </c>
      <c r="D44" s="407"/>
      <c r="E44" s="408"/>
      <c r="F44" s="34"/>
      <c r="G44" s="2"/>
      <c r="H44" s="399"/>
      <c r="I44" s="401"/>
    </row>
    <row r="45" spans="1:9" x14ac:dyDescent="0.25">
      <c r="A45" s="88">
        <v>42093</v>
      </c>
      <c r="B45" s="89">
        <v>1000</v>
      </c>
      <c r="C45" s="407" t="s">
        <v>330</v>
      </c>
      <c r="D45" s="407"/>
      <c r="E45" s="408"/>
      <c r="F45" s="34"/>
      <c r="G45" s="2"/>
      <c r="H45" s="399"/>
      <c r="I45" s="401"/>
    </row>
    <row r="46" spans="1:9" x14ac:dyDescent="0.25">
      <c r="A46" s="88">
        <v>42093</v>
      </c>
      <c r="B46" s="89">
        <v>1.5</v>
      </c>
      <c r="C46" s="407" t="s">
        <v>217</v>
      </c>
      <c r="D46" s="407"/>
      <c r="E46" s="408"/>
      <c r="F46" s="34"/>
      <c r="G46" s="2"/>
      <c r="H46" s="399"/>
      <c r="I46" s="401"/>
    </row>
    <row r="47" spans="1:9" x14ac:dyDescent="0.25">
      <c r="A47" s="88">
        <v>42094</v>
      </c>
      <c r="B47" s="89">
        <v>940</v>
      </c>
      <c r="C47" s="407" t="s">
        <v>294</v>
      </c>
      <c r="D47" s="407"/>
      <c r="E47" s="408"/>
      <c r="F47" s="34"/>
      <c r="G47" s="2"/>
      <c r="H47" s="399"/>
      <c r="I47" s="401"/>
    </row>
    <row r="48" spans="1:9" x14ac:dyDescent="0.25">
      <c r="A48" s="88">
        <v>42094</v>
      </c>
      <c r="B48" s="89">
        <v>1</v>
      </c>
      <c r="C48" s="407" t="s">
        <v>321</v>
      </c>
      <c r="D48" s="407"/>
      <c r="E48" s="408"/>
      <c r="F48" s="34"/>
      <c r="G48" s="2"/>
      <c r="H48" s="80"/>
      <c r="I48" s="121"/>
    </row>
    <row r="49" spans="1:9" x14ac:dyDescent="0.25">
      <c r="A49" s="88">
        <v>42094</v>
      </c>
      <c r="B49" s="89">
        <v>315</v>
      </c>
      <c r="C49" s="407" t="s">
        <v>289</v>
      </c>
      <c r="D49" s="407"/>
      <c r="E49" s="408"/>
      <c r="F49" s="34"/>
      <c r="G49" s="2"/>
      <c r="H49" s="399"/>
      <c r="I49" s="401"/>
    </row>
    <row r="50" spans="1:9" x14ac:dyDescent="0.25">
      <c r="A50" s="88">
        <v>42094</v>
      </c>
      <c r="B50" s="89">
        <v>1</v>
      </c>
      <c r="C50" s="407" t="s">
        <v>321</v>
      </c>
      <c r="D50" s="407"/>
      <c r="E50" s="408"/>
      <c r="F50" s="69"/>
      <c r="G50" s="70"/>
      <c r="H50" s="122"/>
      <c r="I50" s="123"/>
    </row>
    <row r="51" spans="1:9" x14ac:dyDescent="0.25">
      <c r="A51" s="88">
        <v>42094</v>
      </c>
      <c r="B51" s="89">
        <v>315</v>
      </c>
      <c r="C51" s="407" t="s">
        <v>282</v>
      </c>
      <c r="D51" s="407"/>
      <c r="E51" s="408"/>
      <c r="F51" s="69"/>
      <c r="G51" s="70"/>
      <c r="H51" s="122"/>
      <c r="I51" s="123"/>
    </row>
    <row r="52" spans="1:9" x14ac:dyDescent="0.25">
      <c r="A52" s="88">
        <v>42094</v>
      </c>
      <c r="B52" s="89">
        <v>1.5</v>
      </c>
      <c r="C52" s="407" t="s">
        <v>217</v>
      </c>
      <c r="D52" s="407"/>
      <c r="E52" s="408"/>
      <c r="F52" s="69"/>
      <c r="G52" s="70"/>
      <c r="H52" s="122"/>
      <c r="I52" s="123"/>
    </row>
    <row r="53" spans="1:9" x14ac:dyDescent="0.25">
      <c r="A53" s="88">
        <v>42094</v>
      </c>
      <c r="B53" s="89">
        <v>315</v>
      </c>
      <c r="C53" s="407" t="s">
        <v>295</v>
      </c>
      <c r="D53" s="407"/>
      <c r="E53" s="408"/>
      <c r="F53" s="69"/>
      <c r="G53" s="70"/>
      <c r="H53" s="122"/>
      <c r="I53" s="123"/>
    </row>
    <row r="54" spans="1:9" ht="15.75" thickBot="1" x14ac:dyDescent="0.3">
      <c r="A54" s="91">
        <v>42094</v>
      </c>
      <c r="B54" s="102">
        <v>1.5</v>
      </c>
      <c r="C54" s="476" t="s">
        <v>217</v>
      </c>
      <c r="D54" s="476"/>
      <c r="E54" s="477"/>
      <c r="F54" s="35"/>
      <c r="G54" s="36"/>
      <c r="H54" s="402"/>
      <c r="I54" s="404"/>
    </row>
  </sheetData>
  <mergeCells count="95">
    <mergeCell ref="C5:D5"/>
    <mergeCell ref="F5:G5"/>
    <mergeCell ref="C2:I2"/>
    <mergeCell ref="C3:D4"/>
    <mergeCell ref="E3:E4"/>
    <mergeCell ref="F3:H3"/>
    <mergeCell ref="I3:I4"/>
    <mergeCell ref="C14:E14"/>
    <mergeCell ref="H14:I14"/>
    <mergeCell ref="C6:D6"/>
    <mergeCell ref="C7:D7"/>
    <mergeCell ref="C8:D8"/>
    <mergeCell ref="C9:D9"/>
    <mergeCell ref="F9:G9"/>
    <mergeCell ref="A10:I10"/>
    <mergeCell ref="A11:I11"/>
    <mergeCell ref="A12:E12"/>
    <mergeCell ref="F12:I12"/>
    <mergeCell ref="C13:E13"/>
    <mergeCell ref="H13:I13"/>
    <mergeCell ref="C15:E15"/>
    <mergeCell ref="H15:I15"/>
    <mergeCell ref="C16:E16"/>
    <mergeCell ref="H16:I16"/>
    <mergeCell ref="C17:E17"/>
    <mergeCell ref="H17:I17"/>
    <mergeCell ref="C18:E18"/>
    <mergeCell ref="H18:I18"/>
    <mergeCell ref="C19:E19"/>
    <mergeCell ref="H19:I19"/>
    <mergeCell ref="C20:E20"/>
    <mergeCell ref="H20:I20"/>
    <mergeCell ref="C21:E21"/>
    <mergeCell ref="H21:I21"/>
    <mergeCell ref="C22:E22"/>
    <mergeCell ref="H22:I22"/>
    <mergeCell ref="C23:E23"/>
    <mergeCell ref="H23:I23"/>
    <mergeCell ref="C24:E24"/>
    <mergeCell ref="H24:I24"/>
    <mergeCell ref="C25:E25"/>
    <mergeCell ref="H25:I25"/>
    <mergeCell ref="C26:E26"/>
    <mergeCell ref="H26:I26"/>
    <mergeCell ref="C27:E27"/>
    <mergeCell ref="H27:I27"/>
    <mergeCell ref="C28:E28"/>
    <mergeCell ref="H28:I28"/>
    <mergeCell ref="C29:E29"/>
    <mergeCell ref="H29:I29"/>
    <mergeCell ref="C30:E30"/>
    <mergeCell ref="H30:I30"/>
    <mergeCell ref="C31:E31"/>
    <mergeCell ref="H31:I31"/>
    <mergeCell ref="C32:E32"/>
    <mergeCell ref="H32:I32"/>
    <mergeCell ref="C33:E33"/>
    <mergeCell ref="H33:I33"/>
    <mergeCell ref="C34:E34"/>
    <mergeCell ref="H34:I34"/>
    <mergeCell ref="C35:E35"/>
    <mergeCell ref="H35:I35"/>
    <mergeCell ref="C36:E36"/>
    <mergeCell ref="H36:I36"/>
    <mergeCell ref="C37:E37"/>
    <mergeCell ref="H37:I37"/>
    <mergeCell ref="C38:E38"/>
    <mergeCell ref="H38:I38"/>
    <mergeCell ref="C39:E39"/>
    <mergeCell ref="H39:I39"/>
    <mergeCell ref="C40:E40"/>
    <mergeCell ref="H40:I40"/>
    <mergeCell ref="C41:E41"/>
    <mergeCell ref="H41:I41"/>
    <mergeCell ref="C42:E42"/>
    <mergeCell ref="H42:I42"/>
    <mergeCell ref="C43:E43"/>
    <mergeCell ref="H43:I43"/>
    <mergeCell ref="C44:E44"/>
    <mergeCell ref="H44:I44"/>
    <mergeCell ref="C45:E45"/>
    <mergeCell ref="H45:I45"/>
    <mergeCell ref="C46:E46"/>
    <mergeCell ref="H46:I46"/>
    <mergeCell ref="C47:E47"/>
    <mergeCell ref="H47:I47"/>
    <mergeCell ref="C49:E49"/>
    <mergeCell ref="H49:I49"/>
    <mergeCell ref="C54:E54"/>
    <mergeCell ref="H54:I54"/>
    <mergeCell ref="C48:E48"/>
    <mergeCell ref="C50:E50"/>
    <mergeCell ref="C51:E51"/>
    <mergeCell ref="C52:E52"/>
    <mergeCell ref="C53:E53"/>
  </mergeCells>
  <pageMargins left="0.7" right="0.7" top="0.75" bottom="0.75" header="0.3" footer="0.3"/>
  <pageSetup paperSize="9" scale="77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8"/>
  <dimension ref="A1:I44"/>
  <sheetViews>
    <sheetView zoomScaleNormal="100" workbookViewId="0">
      <selection activeCell="C2" sqref="C2:I2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354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331</v>
      </c>
      <c r="D5" s="359"/>
      <c r="E5" s="10">
        <v>754.67</v>
      </c>
      <c r="F5" s="360">
        <v>14322.68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9927</v>
      </c>
      <c r="F6" s="10">
        <v>3643</v>
      </c>
      <c r="G6" s="10">
        <v>24682</v>
      </c>
      <c r="H6" s="26"/>
      <c r="I6" s="28"/>
    </row>
    <row r="7" spans="1:9" x14ac:dyDescent="0.25">
      <c r="C7" s="494" t="s">
        <v>298</v>
      </c>
      <c r="D7" s="495"/>
      <c r="E7" s="10">
        <v>38060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28477.75</v>
      </c>
      <c r="F8" s="10">
        <v>22771.34</v>
      </c>
      <c r="G8" s="10"/>
      <c r="H8" s="26"/>
      <c r="I8" s="28"/>
    </row>
    <row r="9" spans="1:9" ht="36.75" customHeight="1" thickBot="1" x14ac:dyDescent="0.3">
      <c r="C9" s="420" t="s">
        <v>332</v>
      </c>
      <c r="D9" s="421"/>
      <c r="E9" s="47">
        <f>E5+E6+E7-E8</f>
        <v>20263.919999999998</v>
      </c>
      <c r="F9" s="422">
        <f>F5+F6+G6-F8-G8</f>
        <v>19876.34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44"/>
      <c r="F13" s="109" t="s">
        <v>30</v>
      </c>
      <c r="G13" s="108" t="s">
        <v>31</v>
      </c>
      <c r="H13" s="443" t="s">
        <v>32</v>
      </c>
      <c r="I13" s="481"/>
    </row>
    <row r="14" spans="1:9" ht="15" customHeight="1" x14ac:dyDescent="0.25">
      <c r="A14" s="88">
        <v>42097</v>
      </c>
      <c r="B14" s="89">
        <v>2000</v>
      </c>
      <c r="C14" s="407" t="s">
        <v>277</v>
      </c>
      <c r="D14" s="407"/>
      <c r="E14" s="429"/>
      <c r="F14" s="88">
        <v>42096</v>
      </c>
      <c r="G14" s="89">
        <v>31.5</v>
      </c>
      <c r="H14" s="482" t="s">
        <v>244</v>
      </c>
      <c r="I14" s="483"/>
    </row>
    <row r="15" spans="1:9" ht="15" customHeight="1" x14ac:dyDescent="0.25">
      <c r="A15" s="88">
        <v>42097</v>
      </c>
      <c r="B15" s="89">
        <v>1.5</v>
      </c>
      <c r="C15" s="407" t="s">
        <v>217</v>
      </c>
      <c r="D15" s="407"/>
      <c r="E15" s="429"/>
      <c r="F15" s="88">
        <v>42098</v>
      </c>
      <c r="G15" s="89">
        <v>1.44</v>
      </c>
      <c r="H15" s="482" t="s">
        <v>244</v>
      </c>
      <c r="I15" s="483"/>
    </row>
    <row r="16" spans="1:9" ht="15" customHeight="1" x14ac:dyDescent="0.25">
      <c r="A16" s="88">
        <v>42101</v>
      </c>
      <c r="B16" s="89">
        <v>616.28</v>
      </c>
      <c r="C16" s="407" t="s">
        <v>305</v>
      </c>
      <c r="D16" s="407"/>
      <c r="E16" s="429"/>
      <c r="F16" s="88">
        <v>42101</v>
      </c>
      <c r="G16" s="89">
        <v>84.75</v>
      </c>
      <c r="H16" s="482" t="s">
        <v>15</v>
      </c>
      <c r="I16" s="483"/>
    </row>
    <row r="17" spans="1:9" ht="15" customHeight="1" x14ac:dyDescent="0.25">
      <c r="A17" s="88">
        <v>42101</v>
      </c>
      <c r="B17" s="89">
        <v>1.5</v>
      </c>
      <c r="C17" s="407" t="s">
        <v>217</v>
      </c>
      <c r="D17" s="407"/>
      <c r="E17" s="429"/>
      <c r="F17" s="88">
        <v>42101</v>
      </c>
      <c r="G17" s="89">
        <v>94.5</v>
      </c>
      <c r="H17" s="482" t="s">
        <v>16</v>
      </c>
      <c r="I17" s="483"/>
    </row>
    <row r="18" spans="1:9" ht="15" customHeight="1" x14ac:dyDescent="0.25">
      <c r="A18" s="88">
        <v>42101</v>
      </c>
      <c r="B18" s="89">
        <v>1052.32</v>
      </c>
      <c r="C18" s="407" t="s">
        <v>304</v>
      </c>
      <c r="D18" s="407"/>
      <c r="E18" s="429"/>
      <c r="F18" s="88">
        <v>42101</v>
      </c>
      <c r="G18" s="89">
        <v>21000</v>
      </c>
      <c r="H18" s="482" t="s">
        <v>290</v>
      </c>
      <c r="I18" s="483"/>
    </row>
    <row r="19" spans="1:9" ht="15" customHeight="1" x14ac:dyDescent="0.25">
      <c r="A19" s="88">
        <v>42101</v>
      </c>
      <c r="B19" s="89">
        <v>1.5</v>
      </c>
      <c r="C19" s="407" t="s">
        <v>217</v>
      </c>
      <c r="D19" s="407"/>
      <c r="E19" s="429"/>
      <c r="F19" s="90">
        <v>42103</v>
      </c>
      <c r="G19" s="89">
        <v>4.49</v>
      </c>
      <c r="H19" s="482" t="s">
        <v>244</v>
      </c>
      <c r="I19" s="483"/>
    </row>
    <row r="20" spans="1:9" ht="15" customHeight="1" x14ac:dyDescent="0.25">
      <c r="A20" s="88">
        <v>42101</v>
      </c>
      <c r="B20" s="89">
        <v>798.25</v>
      </c>
      <c r="C20" s="407" t="s">
        <v>306</v>
      </c>
      <c r="D20" s="407"/>
      <c r="E20" s="429"/>
      <c r="F20" s="90">
        <v>42104</v>
      </c>
      <c r="G20" s="89">
        <v>0.56999999999999995</v>
      </c>
      <c r="H20" s="482" t="s">
        <v>244</v>
      </c>
      <c r="I20" s="483"/>
    </row>
    <row r="21" spans="1:9" ht="15" customHeight="1" x14ac:dyDescent="0.25">
      <c r="A21" s="88">
        <v>42101</v>
      </c>
      <c r="B21" s="89">
        <v>1.5</v>
      </c>
      <c r="C21" s="407" t="s">
        <v>217</v>
      </c>
      <c r="D21" s="407"/>
      <c r="E21" s="429"/>
      <c r="F21" s="90">
        <v>42105</v>
      </c>
      <c r="G21" s="89">
        <v>0.35</v>
      </c>
      <c r="H21" s="482" t="s">
        <v>244</v>
      </c>
      <c r="I21" s="483"/>
    </row>
    <row r="22" spans="1:9" ht="15" customHeight="1" x14ac:dyDescent="0.25">
      <c r="A22" s="88">
        <v>42101</v>
      </c>
      <c r="B22" s="89">
        <v>1480.9</v>
      </c>
      <c r="C22" s="407" t="s">
        <v>187</v>
      </c>
      <c r="D22" s="407"/>
      <c r="E22" s="429"/>
      <c r="F22" s="90">
        <v>42107</v>
      </c>
      <c r="G22" s="89">
        <v>13.6</v>
      </c>
      <c r="H22" s="482" t="s">
        <v>244</v>
      </c>
      <c r="I22" s="483"/>
    </row>
    <row r="23" spans="1:9" ht="15" customHeight="1" x14ac:dyDescent="0.25">
      <c r="A23" s="88">
        <v>42101</v>
      </c>
      <c r="B23" s="89">
        <v>1.5</v>
      </c>
      <c r="C23" s="407" t="s">
        <v>217</v>
      </c>
      <c r="D23" s="407"/>
      <c r="E23" s="429"/>
      <c r="F23" s="90">
        <v>42108</v>
      </c>
      <c r="G23" s="89">
        <v>14.86</v>
      </c>
      <c r="H23" s="482" t="s">
        <v>244</v>
      </c>
      <c r="I23" s="483"/>
    </row>
    <row r="24" spans="1:9" ht="15" customHeight="1" x14ac:dyDescent="0.25">
      <c r="A24" s="88">
        <v>42101</v>
      </c>
      <c r="B24" s="89">
        <v>15462.98</v>
      </c>
      <c r="C24" s="407" t="s">
        <v>188</v>
      </c>
      <c r="D24" s="407"/>
      <c r="E24" s="429"/>
      <c r="F24" s="90">
        <v>42108</v>
      </c>
      <c r="G24" s="89">
        <v>287.8</v>
      </c>
      <c r="H24" s="482" t="s">
        <v>22</v>
      </c>
      <c r="I24" s="483"/>
    </row>
    <row r="25" spans="1:9" ht="15" customHeight="1" x14ac:dyDescent="0.25">
      <c r="A25" s="88">
        <v>42101</v>
      </c>
      <c r="B25" s="89">
        <v>1.5</v>
      </c>
      <c r="C25" s="407" t="s">
        <v>217</v>
      </c>
      <c r="D25" s="407"/>
      <c r="E25" s="429"/>
      <c r="F25" s="90">
        <v>42108</v>
      </c>
      <c r="G25" s="89">
        <v>108.5</v>
      </c>
      <c r="H25" s="482" t="s">
        <v>21</v>
      </c>
      <c r="I25" s="483"/>
    </row>
    <row r="26" spans="1:9" ht="15" customHeight="1" x14ac:dyDescent="0.25">
      <c r="A26" s="88">
        <v>42101</v>
      </c>
      <c r="B26" s="89">
        <v>1210.06</v>
      </c>
      <c r="C26" s="407" t="s">
        <v>308</v>
      </c>
      <c r="D26" s="407"/>
      <c r="E26" s="429"/>
      <c r="F26" s="90">
        <v>42108</v>
      </c>
      <c r="G26" s="89">
        <v>316.39999999999998</v>
      </c>
      <c r="H26" s="482" t="s">
        <v>20</v>
      </c>
      <c r="I26" s="483"/>
    </row>
    <row r="27" spans="1:9" ht="15" customHeight="1" x14ac:dyDescent="0.25">
      <c r="A27" s="88">
        <v>42104</v>
      </c>
      <c r="B27" s="89">
        <v>62.8</v>
      </c>
      <c r="C27" s="407" t="s">
        <v>273</v>
      </c>
      <c r="D27" s="407"/>
      <c r="E27" s="429"/>
      <c r="F27" s="90">
        <v>42108</v>
      </c>
      <c r="G27" s="89">
        <v>22.6</v>
      </c>
      <c r="H27" s="482" t="s">
        <v>194</v>
      </c>
      <c r="I27" s="483"/>
    </row>
    <row r="28" spans="1:9" ht="15" customHeight="1" x14ac:dyDescent="0.25">
      <c r="A28" s="88">
        <v>42104</v>
      </c>
      <c r="B28" s="89">
        <v>20.6</v>
      </c>
      <c r="C28" s="407" t="s">
        <v>273</v>
      </c>
      <c r="D28" s="407"/>
      <c r="E28" s="429"/>
      <c r="F28" s="90">
        <v>42108</v>
      </c>
      <c r="G28" s="89">
        <v>330.7</v>
      </c>
      <c r="H28" s="482" t="s">
        <v>19</v>
      </c>
      <c r="I28" s="483"/>
    </row>
    <row r="29" spans="1:9" ht="15" customHeight="1" x14ac:dyDescent="0.25">
      <c r="A29" s="88">
        <v>42107</v>
      </c>
      <c r="B29" s="89">
        <v>3500</v>
      </c>
      <c r="C29" s="407" t="s">
        <v>330</v>
      </c>
      <c r="D29" s="407"/>
      <c r="E29" s="429"/>
      <c r="F29" s="90">
        <v>42108</v>
      </c>
      <c r="G29" s="89">
        <v>272.10000000000002</v>
      </c>
      <c r="H29" s="482" t="s">
        <v>18</v>
      </c>
      <c r="I29" s="483"/>
    </row>
    <row r="30" spans="1:9" ht="15" customHeight="1" x14ac:dyDescent="0.25">
      <c r="A30" s="88">
        <v>42107</v>
      </c>
      <c r="B30" s="89">
        <v>1.5</v>
      </c>
      <c r="C30" s="407" t="s">
        <v>217</v>
      </c>
      <c r="D30" s="407"/>
      <c r="E30" s="429"/>
      <c r="F30" s="90">
        <v>42109</v>
      </c>
      <c r="G30" s="89">
        <v>17.82</v>
      </c>
      <c r="H30" s="482" t="s">
        <v>244</v>
      </c>
      <c r="I30" s="483"/>
    </row>
    <row r="31" spans="1:9" ht="15" customHeight="1" x14ac:dyDescent="0.25">
      <c r="A31" s="88">
        <v>42114</v>
      </c>
      <c r="B31" s="89">
        <v>750</v>
      </c>
      <c r="C31" s="407" t="s">
        <v>303</v>
      </c>
      <c r="D31" s="407"/>
      <c r="E31" s="429"/>
      <c r="F31" s="90">
        <v>42110</v>
      </c>
      <c r="G31" s="89">
        <v>21.31</v>
      </c>
      <c r="H31" s="482" t="s">
        <v>244</v>
      </c>
      <c r="I31" s="483"/>
    </row>
    <row r="32" spans="1:9" ht="15" customHeight="1" x14ac:dyDescent="0.25">
      <c r="A32" s="88">
        <v>42114</v>
      </c>
      <c r="B32" s="89">
        <v>1.5</v>
      </c>
      <c r="C32" s="407" t="s">
        <v>217</v>
      </c>
      <c r="D32" s="407"/>
      <c r="E32" s="429"/>
      <c r="F32" s="90">
        <v>42111</v>
      </c>
      <c r="G32" s="89">
        <v>39.479999999999997</v>
      </c>
      <c r="H32" s="482" t="s">
        <v>244</v>
      </c>
      <c r="I32" s="483"/>
    </row>
    <row r="33" spans="1:9" ht="15" customHeight="1" x14ac:dyDescent="0.25">
      <c r="A33" s="88">
        <v>42115</v>
      </c>
      <c r="B33" s="89">
        <v>300</v>
      </c>
      <c r="C33" s="407" t="s">
        <v>302</v>
      </c>
      <c r="D33" s="407"/>
      <c r="E33" s="429"/>
      <c r="F33" s="90">
        <v>42112</v>
      </c>
      <c r="G33" s="89">
        <v>6.26</v>
      </c>
      <c r="H33" s="482" t="s">
        <v>244</v>
      </c>
      <c r="I33" s="483"/>
    </row>
    <row r="34" spans="1:9" ht="15" customHeight="1" x14ac:dyDescent="0.25">
      <c r="A34" s="88">
        <v>42115</v>
      </c>
      <c r="B34" s="89">
        <v>1.5</v>
      </c>
      <c r="C34" s="407" t="s">
        <v>217</v>
      </c>
      <c r="D34" s="407"/>
      <c r="E34" s="429"/>
      <c r="F34" s="90">
        <v>42114</v>
      </c>
      <c r="G34" s="89">
        <v>8.6300000000000008</v>
      </c>
      <c r="H34" s="482" t="s">
        <v>244</v>
      </c>
      <c r="I34" s="483"/>
    </row>
    <row r="35" spans="1:9" ht="15" customHeight="1" x14ac:dyDescent="0.25">
      <c r="A35" s="88">
        <v>42115</v>
      </c>
      <c r="B35" s="89">
        <v>1210.06</v>
      </c>
      <c r="C35" s="407" t="s">
        <v>308</v>
      </c>
      <c r="D35" s="407"/>
      <c r="E35" s="429"/>
      <c r="F35" s="90">
        <v>42115</v>
      </c>
      <c r="G35" s="89">
        <v>4.5199999999999996</v>
      </c>
      <c r="H35" s="482" t="s">
        <v>244</v>
      </c>
      <c r="I35" s="483"/>
    </row>
    <row r="36" spans="1:9" ht="15" customHeight="1" x14ac:dyDescent="0.25">
      <c r="A36" s="88"/>
      <c r="B36" s="89"/>
      <c r="C36" s="407"/>
      <c r="D36" s="407"/>
      <c r="E36" s="429"/>
      <c r="F36" s="90">
        <v>42116</v>
      </c>
      <c r="G36" s="89">
        <v>10.9</v>
      </c>
      <c r="H36" s="482" t="s">
        <v>244</v>
      </c>
      <c r="I36" s="483"/>
    </row>
    <row r="37" spans="1:9" x14ac:dyDescent="0.25">
      <c r="A37" s="88"/>
      <c r="B37" s="89"/>
      <c r="C37" s="407"/>
      <c r="D37" s="407"/>
      <c r="E37" s="429"/>
      <c r="F37" s="90">
        <v>42117</v>
      </c>
      <c r="G37" s="89">
        <v>3.87</v>
      </c>
      <c r="H37" s="482" t="s">
        <v>244</v>
      </c>
      <c r="I37" s="483"/>
    </row>
    <row r="38" spans="1:9" x14ac:dyDescent="0.25">
      <c r="A38" s="88"/>
      <c r="B38" s="89"/>
      <c r="C38" s="407"/>
      <c r="D38" s="407"/>
      <c r="E38" s="429"/>
      <c r="F38" s="90">
        <v>42118</v>
      </c>
      <c r="G38" s="89">
        <v>4.5599999999999996</v>
      </c>
      <c r="H38" s="482" t="s">
        <v>244</v>
      </c>
      <c r="I38" s="483"/>
    </row>
    <row r="39" spans="1:9" x14ac:dyDescent="0.25">
      <c r="A39" s="88"/>
      <c r="B39" s="89"/>
      <c r="C39" s="407"/>
      <c r="D39" s="407"/>
      <c r="E39" s="429"/>
      <c r="F39" s="90">
        <v>42119</v>
      </c>
      <c r="G39" s="89">
        <v>4.83</v>
      </c>
      <c r="H39" s="482" t="s">
        <v>244</v>
      </c>
      <c r="I39" s="483"/>
    </row>
    <row r="40" spans="1:9" x14ac:dyDescent="0.25">
      <c r="A40" s="88"/>
      <c r="B40" s="89"/>
      <c r="C40" s="407"/>
      <c r="D40" s="407"/>
      <c r="E40" s="429"/>
      <c r="F40" s="90">
        <v>42121</v>
      </c>
      <c r="G40" s="89">
        <v>12.15</v>
      </c>
      <c r="H40" s="482" t="s">
        <v>244</v>
      </c>
      <c r="I40" s="483"/>
    </row>
    <row r="41" spans="1:9" x14ac:dyDescent="0.25">
      <c r="A41" s="88"/>
      <c r="B41" s="89"/>
      <c r="C41" s="407"/>
      <c r="D41" s="407"/>
      <c r="E41" s="429"/>
      <c r="F41" s="90">
        <v>42121</v>
      </c>
      <c r="G41" s="89">
        <v>22</v>
      </c>
      <c r="H41" s="482" t="s">
        <v>239</v>
      </c>
      <c r="I41" s="483"/>
    </row>
    <row r="42" spans="1:9" x14ac:dyDescent="0.25">
      <c r="A42" s="88"/>
      <c r="B42" s="89"/>
      <c r="C42" s="407"/>
      <c r="D42" s="407"/>
      <c r="E42" s="429"/>
      <c r="F42" s="90">
        <v>42122</v>
      </c>
      <c r="G42" s="89">
        <v>20.72</v>
      </c>
      <c r="H42" s="482" t="s">
        <v>244</v>
      </c>
      <c r="I42" s="483"/>
    </row>
    <row r="43" spans="1:9" x14ac:dyDescent="0.25">
      <c r="A43" s="88"/>
      <c r="B43" s="89"/>
      <c r="C43" s="407"/>
      <c r="D43" s="407"/>
      <c r="E43" s="429"/>
      <c r="F43" s="90">
        <v>42123</v>
      </c>
      <c r="G43" s="89">
        <v>5.07</v>
      </c>
      <c r="H43" s="482" t="s">
        <v>244</v>
      </c>
      <c r="I43" s="483"/>
    </row>
    <row r="44" spans="1:9" ht="15.75" thickBot="1" x14ac:dyDescent="0.3">
      <c r="A44" s="91"/>
      <c r="B44" s="102"/>
      <c r="C44" s="476"/>
      <c r="D44" s="476"/>
      <c r="E44" s="502"/>
      <c r="F44" s="110">
        <v>42124</v>
      </c>
      <c r="G44" s="102">
        <v>5.0599999999999996</v>
      </c>
      <c r="H44" s="486" t="s">
        <v>244</v>
      </c>
      <c r="I44" s="487"/>
    </row>
  </sheetData>
  <mergeCells count="80"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C14:E14"/>
    <mergeCell ref="H14:I14"/>
    <mergeCell ref="C6:D6"/>
    <mergeCell ref="C7:D7"/>
    <mergeCell ref="C8:D8"/>
    <mergeCell ref="C9:D9"/>
    <mergeCell ref="F9:G9"/>
    <mergeCell ref="A10:I10"/>
    <mergeCell ref="A11:I11"/>
    <mergeCell ref="A12:E12"/>
    <mergeCell ref="F12:I12"/>
    <mergeCell ref="C13:E13"/>
    <mergeCell ref="H13:I13"/>
    <mergeCell ref="C5:D5"/>
    <mergeCell ref="F5:G5"/>
    <mergeCell ref="C2:I2"/>
    <mergeCell ref="C3:D4"/>
    <mergeCell ref="E3:E4"/>
    <mergeCell ref="F3:H3"/>
    <mergeCell ref="I3:I4"/>
  </mergeCells>
  <pageMargins left="0.7" right="0.7" top="0.75" bottom="0.75" header="0.3" footer="0.3"/>
  <pageSetup paperSize="9" scale="77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9"/>
  <dimension ref="A1:I53"/>
  <sheetViews>
    <sheetView zoomScaleNormal="100" workbookViewId="0">
      <selection activeCell="C2" sqref="C2:I2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355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333</v>
      </c>
      <c r="D5" s="359"/>
      <c r="E5" s="10">
        <v>20263.919999999998</v>
      </c>
      <c r="F5" s="360">
        <v>19876.34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8465</v>
      </c>
      <c r="F6" s="10">
        <v>3194</v>
      </c>
      <c r="G6" s="10">
        <v>14758</v>
      </c>
      <c r="H6" s="26"/>
      <c r="I6" s="28"/>
    </row>
    <row r="7" spans="1:9" x14ac:dyDescent="0.25">
      <c r="C7" s="494" t="s">
        <v>298</v>
      </c>
      <c r="D7" s="495"/>
      <c r="E7" s="10">
        <v>26000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31184.74</v>
      </c>
      <c r="F8" s="10">
        <v>27111.21</v>
      </c>
      <c r="G8" s="10"/>
      <c r="H8" s="26"/>
      <c r="I8" s="28"/>
    </row>
    <row r="9" spans="1:9" ht="36.75" customHeight="1" thickBot="1" x14ac:dyDescent="0.3">
      <c r="C9" s="420" t="s">
        <v>334</v>
      </c>
      <c r="D9" s="421"/>
      <c r="E9" s="47">
        <f>E5+E6+E7-E8</f>
        <v>23544.179999999997</v>
      </c>
      <c r="F9" s="422">
        <f>F5+F6+G6-F8-G8</f>
        <v>10717.129999999997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44"/>
      <c r="F13" s="109" t="s">
        <v>30</v>
      </c>
      <c r="G13" s="108" t="s">
        <v>31</v>
      </c>
      <c r="H13" s="443" t="s">
        <v>32</v>
      </c>
      <c r="I13" s="481"/>
    </row>
    <row r="14" spans="1:9" ht="15" customHeight="1" x14ac:dyDescent="0.25">
      <c r="A14" s="88">
        <v>42125</v>
      </c>
      <c r="B14" s="89">
        <v>945</v>
      </c>
      <c r="C14" s="407" t="s">
        <v>320</v>
      </c>
      <c r="D14" s="407"/>
      <c r="E14" s="429"/>
      <c r="F14" s="90">
        <v>42126</v>
      </c>
      <c r="G14" s="89">
        <v>31.5</v>
      </c>
      <c r="H14" s="482" t="s">
        <v>244</v>
      </c>
      <c r="I14" s="483"/>
    </row>
    <row r="15" spans="1:9" ht="15" customHeight="1" x14ac:dyDescent="0.25">
      <c r="A15" s="88">
        <v>42125</v>
      </c>
      <c r="B15" s="89">
        <v>315</v>
      </c>
      <c r="C15" s="407" t="s">
        <v>289</v>
      </c>
      <c r="D15" s="407"/>
      <c r="E15" s="429"/>
      <c r="F15" s="90">
        <v>42128</v>
      </c>
      <c r="G15" s="89">
        <v>13.96</v>
      </c>
      <c r="H15" s="482" t="s">
        <v>244</v>
      </c>
      <c r="I15" s="483"/>
    </row>
    <row r="16" spans="1:9" ht="15" customHeight="1" x14ac:dyDescent="0.25">
      <c r="A16" s="88">
        <v>42128</v>
      </c>
      <c r="B16" s="89">
        <v>315</v>
      </c>
      <c r="C16" s="407" t="s">
        <v>282</v>
      </c>
      <c r="D16" s="407"/>
      <c r="E16" s="429"/>
      <c r="F16" s="90">
        <v>42129</v>
      </c>
      <c r="G16" s="89">
        <v>3.81</v>
      </c>
      <c r="H16" s="482" t="s">
        <v>244</v>
      </c>
      <c r="I16" s="483"/>
    </row>
    <row r="17" spans="1:9" ht="15" customHeight="1" x14ac:dyDescent="0.25">
      <c r="A17" s="88">
        <v>42128</v>
      </c>
      <c r="B17" s="89">
        <v>1.5</v>
      </c>
      <c r="C17" s="407" t="s">
        <v>217</v>
      </c>
      <c r="D17" s="407"/>
      <c r="E17" s="429"/>
      <c r="F17" s="90">
        <v>42130</v>
      </c>
      <c r="G17" s="89">
        <v>4.5199999999999996</v>
      </c>
      <c r="H17" s="482" t="s">
        <v>244</v>
      </c>
      <c r="I17" s="483"/>
    </row>
    <row r="18" spans="1:9" ht="15" customHeight="1" x14ac:dyDescent="0.25">
      <c r="A18" s="88">
        <v>42128</v>
      </c>
      <c r="B18" s="89">
        <v>315</v>
      </c>
      <c r="C18" s="407" t="s">
        <v>295</v>
      </c>
      <c r="D18" s="407"/>
      <c r="E18" s="429"/>
      <c r="F18" s="90">
        <v>42131</v>
      </c>
      <c r="G18" s="89">
        <v>7.74</v>
      </c>
      <c r="H18" s="482" t="s">
        <v>244</v>
      </c>
      <c r="I18" s="483"/>
    </row>
    <row r="19" spans="1:9" ht="15" customHeight="1" x14ac:dyDescent="0.25">
      <c r="A19" s="88">
        <v>42128</v>
      </c>
      <c r="B19" s="89">
        <v>1.5</v>
      </c>
      <c r="C19" s="407" t="s">
        <v>217</v>
      </c>
      <c r="D19" s="407"/>
      <c r="E19" s="429"/>
      <c r="F19" s="90">
        <v>42131</v>
      </c>
      <c r="G19" s="89">
        <v>79</v>
      </c>
      <c r="H19" s="482" t="s">
        <v>15</v>
      </c>
      <c r="I19" s="483"/>
    </row>
    <row r="20" spans="1:9" ht="15" customHeight="1" x14ac:dyDescent="0.25">
      <c r="A20" s="88">
        <v>42129</v>
      </c>
      <c r="B20" s="89">
        <v>500</v>
      </c>
      <c r="C20" s="407" t="s">
        <v>329</v>
      </c>
      <c r="D20" s="407"/>
      <c r="E20" s="429"/>
      <c r="F20" s="90">
        <v>42131</v>
      </c>
      <c r="G20" s="89">
        <v>94.5</v>
      </c>
      <c r="H20" s="482" t="s">
        <v>16</v>
      </c>
      <c r="I20" s="483"/>
    </row>
    <row r="21" spans="1:9" ht="15" customHeight="1" x14ac:dyDescent="0.25">
      <c r="A21" s="88">
        <v>42129</v>
      </c>
      <c r="B21" s="89">
        <v>1.5</v>
      </c>
      <c r="C21" s="407" t="s">
        <v>217</v>
      </c>
      <c r="D21" s="407"/>
      <c r="E21" s="429"/>
      <c r="F21" s="90">
        <v>42132</v>
      </c>
      <c r="G21" s="89">
        <v>3.61</v>
      </c>
      <c r="H21" s="482" t="s">
        <v>244</v>
      </c>
      <c r="I21" s="483"/>
    </row>
    <row r="22" spans="1:9" ht="15" customHeight="1" x14ac:dyDescent="0.25">
      <c r="A22" s="88">
        <v>42132</v>
      </c>
      <c r="B22" s="89">
        <v>716.28</v>
      </c>
      <c r="C22" s="407" t="s">
        <v>305</v>
      </c>
      <c r="D22" s="407"/>
      <c r="E22" s="429"/>
      <c r="F22" s="90">
        <v>42133</v>
      </c>
      <c r="G22" s="89">
        <v>1.03</v>
      </c>
      <c r="H22" s="482" t="s">
        <v>244</v>
      </c>
      <c r="I22" s="483"/>
    </row>
    <row r="23" spans="1:9" ht="15" customHeight="1" x14ac:dyDescent="0.25">
      <c r="A23" s="88">
        <v>42132</v>
      </c>
      <c r="B23" s="89">
        <v>1.5</v>
      </c>
      <c r="C23" s="407" t="s">
        <v>217</v>
      </c>
      <c r="D23" s="407"/>
      <c r="E23" s="429"/>
      <c r="F23" s="90">
        <v>42135</v>
      </c>
      <c r="G23" s="89">
        <v>10.28</v>
      </c>
      <c r="H23" s="482" t="s">
        <v>244</v>
      </c>
      <c r="I23" s="483"/>
    </row>
    <row r="24" spans="1:9" ht="15" customHeight="1" x14ac:dyDescent="0.25">
      <c r="A24" s="88">
        <v>42132</v>
      </c>
      <c r="B24" s="89">
        <v>1052.32</v>
      </c>
      <c r="C24" s="407" t="s">
        <v>304</v>
      </c>
      <c r="D24" s="407"/>
      <c r="E24" s="429"/>
      <c r="F24" s="90">
        <v>42136</v>
      </c>
      <c r="G24" s="89">
        <v>9.06</v>
      </c>
      <c r="H24" s="482" t="s">
        <v>244</v>
      </c>
      <c r="I24" s="483"/>
    </row>
    <row r="25" spans="1:9" ht="15" customHeight="1" x14ac:dyDescent="0.25">
      <c r="A25" s="88">
        <v>42132</v>
      </c>
      <c r="B25" s="89">
        <v>1.5</v>
      </c>
      <c r="C25" s="407" t="s">
        <v>217</v>
      </c>
      <c r="D25" s="407"/>
      <c r="E25" s="429"/>
      <c r="F25" s="90">
        <v>42137</v>
      </c>
      <c r="G25" s="89">
        <v>4</v>
      </c>
      <c r="H25" s="482" t="s">
        <v>244</v>
      </c>
      <c r="I25" s="483"/>
    </row>
    <row r="26" spans="1:9" ht="15" customHeight="1" x14ac:dyDescent="0.25">
      <c r="A26" s="88">
        <v>42132</v>
      </c>
      <c r="B26" s="89">
        <v>798.25</v>
      </c>
      <c r="C26" s="407" t="s">
        <v>306</v>
      </c>
      <c r="D26" s="407"/>
      <c r="E26" s="429"/>
      <c r="F26" s="90">
        <v>42138</v>
      </c>
      <c r="G26" s="89">
        <v>9.3699999999999992</v>
      </c>
      <c r="H26" s="482" t="s">
        <v>244</v>
      </c>
      <c r="I26" s="483"/>
    </row>
    <row r="27" spans="1:9" ht="15" customHeight="1" x14ac:dyDescent="0.25">
      <c r="A27" s="88">
        <v>42132</v>
      </c>
      <c r="B27" s="89">
        <v>1.5</v>
      </c>
      <c r="C27" s="407" t="s">
        <v>217</v>
      </c>
      <c r="D27" s="407"/>
      <c r="E27" s="429"/>
      <c r="F27" s="90">
        <v>42138</v>
      </c>
      <c r="G27" s="89">
        <v>26000</v>
      </c>
      <c r="H27" s="482" t="s">
        <v>290</v>
      </c>
      <c r="I27" s="483"/>
    </row>
    <row r="28" spans="1:9" ht="15" customHeight="1" x14ac:dyDescent="0.25">
      <c r="A28" s="88">
        <v>42135</v>
      </c>
      <c r="B28" s="89">
        <v>400</v>
      </c>
      <c r="C28" s="407" t="s">
        <v>329</v>
      </c>
      <c r="D28" s="407"/>
      <c r="E28" s="429"/>
      <c r="F28" s="90">
        <v>42139</v>
      </c>
      <c r="G28" s="89">
        <v>11.72</v>
      </c>
      <c r="H28" s="482" t="s">
        <v>244</v>
      </c>
      <c r="I28" s="483"/>
    </row>
    <row r="29" spans="1:9" ht="15" customHeight="1" x14ac:dyDescent="0.25">
      <c r="A29" s="88">
        <v>42135</v>
      </c>
      <c r="B29" s="89">
        <v>1.5</v>
      </c>
      <c r="C29" s="407" t="s">
        <v>217</v>
      </c>
      <c r="D29" s="407"/>
      <c r="E29" s="429"/>
      <c r="F29" s="90">
        <v>42139</v>
      </c>
      <c r="G29" s="89">
        <v>225.1</v>
      </c>
      <c r="H29" s="482" t="s">
        <v>22</v>
      </c>
      <c r="I29" s="483"/>
    </row>
    <row r="30" spans="1:9" ht="15" customHeight="1" x14ac:dyDescent="0.25">
      <c r="A30" s="88">
        <v>42136</v>
      </c>
      <c r="B30" s="89">
        <v>15000</v>
      </c>
      <c r="C30" s="407" t="s">
        <v>188</v>
      </c>
      <c r="D30" s="407"/>
      <c r="E30" s="429"/>
      <c r="F30" s="90">
        <v>42139</v>
      </c>
      <c r="G30" s="89">
        <v>17.3</v>
      </c>
      <c r="H30" s="482" t="s">
        <v>194</v>
      </c>
      <c r="I30" s="483"/>
    </row>
    <row r="31" spans="1:9" ht="15" customHeight="1" x14ac:dyDescent="0.25">
      <c r="A31" s="88">
        <v>42136</v>
      </c>
      <c r="B31" s="89">
        <v>1.5</v>
      </c>
      <c r="C31" s="407" t="s">
        <v>217</v>
      </c>
      <c r="D31" s="407"/>
      <c r="E31" s="429"/>
      <c r="F31" s="90">
        <v>42139</v>
      </c>
      <c r="G31" s="89">
        <v>92.3</v>
      </c>
      <c r="H31" s="482" t="s">
        <v>21</v>
      </c>
      <c r="I31" s="483"/>
    </row>
    <row r="32" spans="1:9" ht="15" customHeight="1" x14ac:dyDescent="0.25">
      <c r="A32" s="88">
        <v>42136</v>
      </c>
      <c r="B32" s="89">
        <v>1480.9</v>
      </c>
      <c r="C32" s="407" t="s">
        <v>307</v>
      </c>
      <c r="D32" s="407"/>
      <c r="E32" s="429"/>
      <c r="F32" s="90">
        <v>42139</v>
      </c>
      <c r="G32" s="89">
        <v>198</v>
      </c>
      <c r="H32" s="482" t="s">
        <v>20</v>
      </c>
      <c r="I32" s="483"/>
    </row>
    <row r="33" spans="1:9" ht="15" customHeight="1" x14ac:dyDescent="0.25">
      <c r="A33" s="88">
        <v>42136</v>
      </c>
      <c r="B33" s="89">
        <v>1.5</v>
      </c>
      <c r="C33" s="407" t="s">
        <v>217</v>
      </c>
      <c r="D33" s="407"/>
      <c r="E33" s="429"/>
      <c r="F33" s="90">
        <v>42139</v>
      </c>
      <c r="G33" s="89">
        <v>123.4</v>
      </c>
      <c r="H33" s="482" t="s">
        <v>18</v>
      </c>
      <c r="I33" s="483"/>
    </row>
    <row r="34" spans="1:9" ht="15" customHeight="1" x14ac:dyDescent="0.25">
      <c r="A34" s="88">
        <v>42137</v>
      </c>
      <c r="B34" s="89">
        <v>62.2</v>
      </c>
      <c r="C34" s="407" t="s">
        <v>273</v>
      </c>
      <c r="D34" s="407"/>
      <c r="E34" s="429"/>
      <c r="F34" s="90">
        <v>42142</v>
      </c>
      <c r="G34" s="89">
        <v>9.39</v>
      </c>
      <c r="H34" s="482" t="s">
        <v>244</v>
      </c>
      <c r="I34" s="483"/>
    </row>
    <row r="35" spans="1:9" ht="15" customHeight="1" x14ac:dyDescent="0.25">
      <c r="A35" s="88">
        <v>42138</v>
      </c>
      <c r="B35" s="89">
        <v>1500</v>
      </c>
      <c r="C35" s="407" t="s">
        <v>329</v>
      </c>
      <c r="D35" s="407"/>
      <c r="E35" s="429"/>
      <c r="F35" s="90">
        <v>42143</v>
      </c>
      <c r="G35" s="89">
        <v>4.1100000000000003</v>
      </c>
      <c r="H35" s="482" t="s">
        <v>244</v>
      </c>
      <c r="I35" s="483"/>
    </row>
    <row r="36" spans="1:9" ht="15" customHeight="1" x14ac:dyDescent="0.25">
      <c r="A36" s="88">
        <v>42138</v>
      </c>
      <c r="B36" s="89">
        <v>1.5</v>
      </c>
      <c r="C36" s="407" t="s">
        <v>217</v>
      </c>
      <c r="D36" s="407"/>
      <c r="E36" s="429"/>
      <c r="F36" s="90">
        <v>42144</v>
      </c>
      <c r="G36" s="89">
        <v>18.25</v>
      </c>
      <c r="H36" s="482" t="s">
        <v>244</v>
      </c>
      <c r="I36" s="483"/>
    </row>
    <row r="37" spans="1:9" x14ac:dyDescent="0.25">
      <c r="A37" s="88">
        <v>42138</v>
      </c>
      <c r="B37" s="89">
        <v>1797.13</v>
      </c>
      <c r="C37" s="407" t="s">
        <v>188</v>
      </c>
      <c r="D37" s="407"/>
      <c r="E37" s="429"/>
      <c r="F37" s="90">
        <v>42145</v>
      </c>
      <c r="G37" s="89">
        <v>5.07</v>
      </c>
      <c r="H37" s="482" t="s">
        <v>244</v>
      </c>
      <c r="I37" s="483"/>
    </row>
    <row r="38" spans="1:9" x14ac:dyDescent="0.25">
      <c r="A38" s="88">
        <v>42138</v>
      </c>
      <c r="B38" s="89">
        <v>1.5</v>
      </c>
      <c r="C38" s="407" t="s">
        <v>217</v>
      </c>
      <c r="D38" s="407"/>
      <c r="E38" s="429"/>
      <c r="F38" s="90">
        <v>42146</v>
      </c>
      <c r="G38" s="89">
        <v>11.05</v>
      </c>
      <c r="H38" s="482" t="s">
        <v>244</v>
      </c>
      <c r="I38" s="483"/>
    </row>
    <row r="39" spans="1:9" x14ac:dyDescent="0.25">
      <c r="A39" s="88">
        <v>42139</v>
      </c>
      <c r="B39" s="89">
        <v>500</v>
      </c>
      <c r="C39" s="407" t="s">
        <v>335</v>
      </c>
      <c r="D39" s="407"/>
      <c r="E39" s="429"/>
      <c r="F39" s="90">
        <v>42147</v>
      </c>
      <c r="G39" s="89">
        <v>5.24</v>
      </c>
      <c r="H39" s="482" t="s">
        <v>244</v>
      </c>
      <c r="I39" s="483"/>
    </row>
    <row r="40" spans="1:9" x14ac:dyDescent="0.25">
      <c r="A40" s="88">
        <v>42139</v>
      </c>
      <c r="B40" s="89">
        <v>1.5</v>
      </c>
      <c r="C40" s="407" t="s">
        <v>217</v>
      </c>
      <c r="D40" s="407"/>
      <c r="E40" s="429"/>
      <c r="F40" s="90">
        <v>42149</v>
      </c>
      <c r="G40" s="89">
        <v>10.89</v>
      </c>
      <c r="H40" s="482" t="s">
        <v>244</v>
      </c>
      <c r="I40" s="483"/>
    </row>
    <row r="41" spans="1:9" x14ac:dyDescent="0.25">
      <c r="A41" s="88">
        <v>42139</v>
      </c>
      <c r="B41" s="89">
        <v>20.3</v>
      </c>
      <c r="C41" s="407" t="s">
        <v>309</v>
      </c>
      <c r="D41" s="407"/>
      <c r="E41" s="429"/>
      <c r="F41" s="90">
        <v>42150</v>
      </c>
      <c r="G41" s="89">
        <v>10.57</v>
      </c>
      <c r="H41" s="482" t="s">
        <v>244</v>
      </c>
      <c r="I41" s="483"/>
    </row>
    <row r="42" spans="1:9" x14ac:dyDescent="0.25">
      <c r="A42" s="88">
        <v>42142</v>
      </c>
      <c r="B42" s="89">
        <v>160</v>
      </c>
      <c r="C42" s="407" t="s">
        <v>335</v>
      </c>
      <c r="D42" s="407"/>
      <c r="E42" s="429"/>
      <c r="F42" s="90">
        <v>42151</v>
      </c>
      <c r="G42" s="89">
        <v>8.52</v>
      </c>
      <c r="H42" s="482" t="s">
        <v>244</v>
      </c>
      <c r="I42" s="483"/>
    </row>
    <row r="43" spans="1:9" x14ac:dyDescent="0.25">
      <c r="A43" s="88">
        <v>42142</v>
      </c>
      <c r="B43" s="89">
        <v>1.5</v>
      </c>
      <c r="C43" s="407" t="s">
        <v>217</v>
      </c>
      <c r="D43" s="407"/>
      <c r="E43" s="429"/>
      <c r="F43" s="90">
        <v>42152</v>
      </c>
      <c r="G43" s="89">
        <v>12.68</v>
      </c>
      <c r="H43" s="482" t="s">
        <v>244</v>
      </c>
      <c r="I43" s="483"/>
    </row>
    <row r="44" spans="1:9" x14ac:dyDescent="0.25">
      <c r="A44" s="88">
        <v>42142</v>
      </c>
      <c r="B44" s="89">
        <v>2250</v>
      </c>
      <c r="C44" s="407" t="s">
        <v>329</v>
      </c>
      <c r="D44" s="407"/>
      <c r="E44" s="429"/>
      <c r="F44" s="90">
        <v>42152</v>
      </c>
      <c r="G44" s="89">
        <v>70</v>
      </c>
      <c r="H44" s="482" t="s">
        <v>239</v>
      </c>
      <c r="I44" s="483"/>
    </row>
    <row r="45" spans="1:9" x14ac:dyDescent="0.25">
      <c r="A45" s="88">
        <v>42142</v>
      </c>
      <c r="B45" s="89">
        <v>1.5</v>
      </c>
      <c r="C45" s="407" t="s">
        <v>217</v>
      </c>
      <c r="D45" s="407"/>
      <c r="E45" s="429"/>
      <c r="F45" s="90">
        <v>42153</v>
      </c>
      <c r="G45" s="89">
        <v>5.24</v>
      </c>
      <c r="H45" s="482" t="s">
        <v>244</v>
      </c>
      <c r="I45" s="483"/>
    </row>
    <row r="46" spans="1:9" x14ac:dyDescent="0.25">
      <c r="A46" s="88">
        <v>42142</v>
      </c>
      <c r="B46" s="89">
        <v>700</v>
      </c>
      <c r="C46" s="407" t="s">
        <v>329</v>
      </c>
      <c r="D46" s="407"/>
      <c r="E46" s="429"/>
      <c r="F46" s="90"/>
      <c r="G46" s="89"/>
      <c r="H46" s="475"/>
      <c r="I46" s="505"/>
    </row>
    <row r="47" spans="1:9" x14ac:dyDescent="0.25">
      <c r="A47" s="88">
        <v>42142</v>
      </c>
      <c r="B47" s="89">
        <v>1.5</v>
      </c>
      <c r="C47" s="407" t="s">
        <v>217</v>
      </c>
      <c r="D47" s="407"/>
      <c r="E47" s="429"/>
      <c r="F47" s="90"/>
      <c r="G47" s="89"/>
      <c r="H47" s="399"/>
      <c r="I47" s="401"/>
    </row>
    <row r="48" spans="1:9" x14ac:dyDescent="0.25">
      <c r="A48" s="88">
        <v>42142</v>
      </c>
      <c r="B48" s="89">
        <v>300</v>
      </c>
      <c r="C48" s="407" t="s">
        <v>302</v>
      </c>
      <c r="D48" s="407"/>
      <c r="E48" s="429"/>
      <c r="F48" s="90"/>
      <c r="G48" s="89"/>
      <c r="H48" s="475"/>
      <c r="I48" s="505"/>
    </row>
    <row r="49" spans="1:9" x14ac:dyDescent="0.25">
      <c r="A49" s="88">
        <v>42142</v>
      </c>
      <c r="B49" s="89">
        <v>1.5</v>
      </c>
      <c r="C49" s="407" t="s">
        <v>217</v>
      </c>
      <c r="D49" s="407"/>
      <c r="E49" s="429"/>
      <c r="F49" s="34"/>
      <c r="G49" s="2"/>
      <c r="H49" s="399"/>
      <c r="I49" s="401"/>
    </row>
    <row r="50" spans="1:9" x14ac:dyDescent="0.25">
      <c r="A50" s="88">
        <v>42142</v>
      </c>
      <c r="B50" s="89">
        <v>750</v>
      </c>
      <c r="C50" s="407" t="s">
        <v>303</v>
      </c>
      <c r="D50" s="407"/>
      <c r="E50" s="429"/>
      <c r="F50" s="34"/>
      <c r="G50" s="2"/>
      <c r="H50" s="399"/>
      <c r="I50" s="401"/>
    </row>
    <row r="51" spans="1:9" x14ac:dyDescent="0.25">
      <c r="A51" s="88">
        <v>42142</v>
      </c>
      <c r="B51" s="89">
        <v>1</v>
      </c>
      <c r="C51" s="407" t="s">
        <v>217</v>
      </c>
      <c r="D51" s="407"/>
      <c r="E51" s="429"/>
      <c r="F51" s="34"/>
      <c r="G51" s="2"/>
      <c r="H51" s="399"/>
      <c r="I51" s="401"/>
    </row>
    <row r="52" spans="1:9" x14ac:dyDescent="0.25">
      <c r="A52" s="88">
        <v>42143</v>
      </c>
      <c r="B52" s="89">
        <v>50</v>
      </c>
      <c r="C52" s="407" t="s">
        <v>329</v>
      </c>
      <c r="D52" s="407"/>
      <c r="E52" s="429"/>
      <c r="F52" s="34"/>
      <c r="G52" s="2"/>
      <c r="H52" s="399"/>
      <c r="I52" s="401"/>
    </row>
    <row r="53" spans="1:9" ht="15.75" thickBot="1" x14ac:dyDescent="0.3">
      <c r="A53" s="91">
        <v>42149</v>
      </c>
      <c r="B53" s="102">
        <v>1232.3599999999999</v>
      </c>
      <c r="C53" s="476" t="s">
        <v>308</v>
      </c>
      <c r="D53" s="476"/>
      <c r="E53" s="502"/>
      <c r="F53" s="35"/>
      <c r="G53" s="36"/>
      <c r="H53" s="402"/>
      <c r="I53" s="404"/>
    </row>
  </sheetData>
  <mergeCells count="98">
    <mergeCell ref="C5:D5"/>
    <mergeCell ref="F5:G5"/>
    <mergeCell ref="C2:I2"/>
    <mergeCell ref="C3:D4"/>
    <mergeCell ref="E3:E4"/>
    <mergeCell ref="F3:H3"/>
    <mergeCell ref="I3:I4"/>
    <mergeCell ref="C14:E14"/>
    <mergeCell ref="H14:I14"/>
    <mergeCell ref="C6:D6"/>
    <mergeCell ref="C7:D7"/>
    <mergeCell ref="C8:D8"/>
    <mergeCell ref="C9:D9"/>
    <mergeCell ref="F9:G9"/>
    <mergeCell ref="A10:I10"/>
    <mergeCell ref="A11:I11"/>
    <mergeCell ref="A12:E12"/>
    <mergeCell ref="F12:I12"/>
    <mergeCell ref="C13:E13"/>
    <mergeCell ref="H13:I13"/>
    <mergeCell ref="C15:E15"/>
    <mergeCell ref="H15:I15"/>
    <mergeCell ref="C16:E16"/>
    <mergeCell ref="H16:I16"/>
    <mergeCell ref="C17:E17"/>
    <mergeCell ref="H17:I17"/>
    <mergeCell ref="C18:E18"/>
    <mergeCell ref="H18:I18"/>
    <mergeCell ref="C19:E19"/>
    <mergeCell ref="H19:I19"/>
    <mergeCell ref="C20:E20"/>
    <mergeCell ref="H20:I20"/>
    <mergeCell ref="C21:E21"/>
    <mergeCell ref="H21:I21"/>
    <mergeCell ref="C22:E22"/>
    <mergeCell ref="H22:I22"/>
    <mergeCell ref="C23:E23"/>
    <mergeCell ref="H23:I23"/>
    <mergeCell ref="C24:E24"/>
    <mergeCell ref="H24:I24"/>
    <mergeCell ref="C25:E25"/>
    <mergeCell ref="H25:I25"/>
    <mergeCell ref="C26:E26"/>
    <mergeCell ref="H26:I26"/>
    <mergeCell ref="C27:E27"/>
    <mergeCell ref="H27:I27"/>
    <mergeCell ref="C28:E28"/>
    <mergeCell ref="H28:I28"/>
    <mergeCell ref="C29:E29"/>
    <mergeCell ref="H29:I29"/>
    <mergeCell ref="C30:E30"/>
    <mergeCell ref="H30:I30"/>
    <mergeCell ref="C31:E31"/>
    <mergeCell ref="H31:I31"/>
    <mergeCell ref="C32:E32"/>
    <mergeCell ref="H32:I32"/>
    <mergeCell ref="C33:E33"/>
    <mergeCell ref="H33:I33"/>
    <mergeCell ref="C34:E34"/>
    <mergeCell ref="H34:I34"/>
    <mergeCell ref="C35:E35"/>
    <mergeCell ref="H35:I35"/>
    <mergeCell ref="C36:E36"/>
    <mergeCell ref="H36:I36"/>
    <mergeCell ref="C37:E37"/>
    <mergeCell ref="H37:I37"/>
    <mergeCell ref="C38:E38"/>
    <mergeCell ref="H38:I38"/>
    <mergeCell ref="C39:E39"/>
    <mergeCell ref="H39:I39"/>
    <mergeCell ref="C40:E40"/>
    <mergeCell ref="H40:I40"/>
    <mergeCell ref="C41:E41"/>
    <mergeCell ref="H41:I41"/>
    <mergeCell ref="C50:E50"/>
    <mergeCell ref="C51:E51"/>
    <mergeCell ref="C42:E42"/>
    <mergeCell ref="H42:I42"/>
    <mergeCell ref="C43:E43"/>
    <mergeCell ref="H43:I43"/>
    <mergeCell ref="C44:E44"/>
    <mergeCell ref="H44:I44"/>
    <mergeCell ref="H52:I52"/>
    <mergeCell ref="H53:I53"/>
    <mergeCell ref="C52:E52"/>
    <mergeCell ref="C53:E53"/>
    <mergeCell ref="C45:E45"/>
    <mergeCell ref="H45:I45"/>
    <mergeCell ref="H46:I46"/>
    <mergeCell ref="H47:I47"/>
    <mergeCell ref="H48:I48"/>
    <mergeCell ref="H49:I49"/>
    <mergeCell ref="H50:I50"/>
    <mergeCell ref="H51:I51"/>
    <mergeCell ref="C46:E46"/>
    <mergeCell ref="C47:E47"/>
    <mergeCell ref="C48:E48"/>
    <mergeCell ref="C49:E49"/>
  </mergeCells>
  <pageMargins left="0.7" right="0.7" top="0.75" bottom="0.75" header="0.3" footer="0.3"/>
  <pageSetup paperSize="9" scale="77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0"/>
  <dimension ref="A1:I59"/>
  <sheetViews>
    <sheetView zoomScaleNormal="100" workbookViewId="0">
      <selection activeCell="C2" sqref="C2:I2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356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336</v>
      </c>
      <c r="D5" s="359"/>
      <c r="E5" s="10">
        <v>23544.18</v>
      </c>
      <c r="F5" s="360">
        <v>10717.13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9823</v>
      </c>
      <c r="F6" s="10">
        <v>2406</v>
      </c>
      <c r="G6" s="10">
        <v>21611.38</v>
      </c>
      <c r="H6" s="26"/>
      <c r="I6" s="28"/>
    </row>
    <row r="7" spans="1:9" x14ac:dyDescent="0.25">
      <c r="C7" s="494" t="s">
        <v>298</v>
      </c>
      <c r="D7" s="495"/>
      <c r="E7" s="10">
        <v>14900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38476.46</v>
      </c>
      <c r="F8" s="10">
        <v>15781.83</v>
      </c>
      <c r="G8" s="10"/>
      <c r="H8" s="26"/>
      <c r="I8" s="28"/>
    </row>
    <row r="9" spans="1:9" ht="36.75" customHeight="1" thickBot="1" x14ac:dyDescent="0.3">
      <c r="C9" s="420" t="s">
        <v>337</v>
      </c>
      <c r="D9" s="421"/>
      <c r="E9" s="47">
        <f>E5+E6+E7-E8</f>
        <v>9790.7200000000012</v>
      </c>
      <c r="F9" s="422">
        <f>F5+F6+G6-F8-G8</f>
        <v>18952.68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44"/>
      <c r="F13" s="109" t="s">
        <v>30</v>
      </c>
      <c r="G13" s="108" t="s">
        <v>31</v>
      </c>
      <c r="H13" s="443" t="s">
        <v>32</v>
      </c>
      <c r="I13" s="481"/>
    </row>
    <row r="14" spans="1:9" ht="15" customHeight="1" x14ac:dyDescent="0.25">
      <c r="A14" s="88">
        <v>42156</v>
      </c>
      <c r="B14" s="89">
        <v>315</v>
      </c>
      <c r="C14" s="407" t="s">
        <v>295</v>
      </c>
      <c r="D14" s="407"/>
      <c r="E14" s="429"/>
      <c r="F14" s="90">
        <v>42156</v>
      </c>
      <c r="G14" s="89">
        <v>11.33</v>
      </c>
      <c r="H14" s="482" t="s">
        <v>244</v>
      </c>
      <c r="I14" s="483"/>
    </row>
    <row r="15" spans="1:9" ht="15" customHeight="1" x14ac:dyDescent="0.25">
      <c r="A15" s="88">
        <v>42156</v>
      </c>
      <c r="B15" s="89">
        <v>1.5</v>
      </c>
      <c r="C15" s="407" t="s">
        <v>217</v>
      </c>
      <c r="D15" s="407"/>
      <c r="E15" s="429"/>
      <c r="F15" s="90">
        <v>42157</v>
      </c>
      <c r="G15" s="89">
        <v>37.21</v>
      </c>
      <c r="H15" s="482" t="s">
        <v>244</v>
      </c>
      <c r="I15" s="483"/>
    </row>
    <row r="16" spans="1:9" ht="15" customHeight="1" x14ac:dyDescent="0.25">
      <c r="A16" s="88">
        <v>42156</v>
      </c>
      <c r="B16" s="89">
        <v>940</v>
      </c>
      <c r="C16" s="407" t="s">
        <v>294</v>
      </c>
      <c r="D16" s="407"/>
      <c r="E16" s="429"/>
      <c r="F16" s="90">
        <v>42158</v>
      </c>
      <c r="G16" s="89">
        <v>8.9499999999999993</v>
      </c>
      <c r="H16" s="482" t="s">
        <v>244</v>
      </c>
      <c r="I16" s="483"/>
    </row>
    <row r="17" spans="1:9" ht="15" customHeight="1" x14ac:dyDescent="0.25">
      <c r="A17" s="88">
        <v>42156</v>
      </c>
      <c r="B17" s="89">
        <v>1.5</v>
      </c>
      <c r="C17" s="407" t="s">
        <v>217</v>
      </c>
      <c r="D17" s="407"/>
      <c r="E17" s="429"/>
      <c r="F17" s="90">
        <v>42159</v>
      </c>
      <c r="G17" s="89">
        <v>3.73</v>
      </c>
      <c r="H17" s="482" t="s">
        <v>244</v>
      </c>
      <c r="I17" s="483"/>
    </row>
    <row r="18" spans="1:9" ht="15" customHeight="1" x14ac:dyDescent="0.25">
      <c r="A18" s="88">
        <v>42156</v>
      </c>
      <c r="B18" s="89">
        <v>315</v>
      </c>
      <c r="C18" s="407" t="s">
        <v>289</v>
      </c>
      <c r="D18" s="407"/>
      <c r="E18" s="429"/>
      <c r="F18" s="90">
        <v>42160</v>
      </c>
      <c r="G18" s="89">
        <v>5.47</v>
      </c>
      <c r="H18" s="482" t="s">
        <v>244</v>
      </c>
      <c r="I18" s="483"/>
    </row>
    <row r="19" spans="1:9" ht="15" customHeight="1" x14ac:dyDescent="0.25">
      <c r="A19" s="88">
        <v>42156</v>
      </c>
      <c r="B19" s="89">
        <v>1</v>
      </c>
      <c r="C19" s="407" t="s">
        <v>217</v>
      </c>
      <c r="D19" s="407"/>
      <c r="E19" s="429"/>
      <c r="F19" s="90">
        <v>42161</v>
      </c>
      <c r="G19" s="89">
        <v>2.92</v>
      </c>
      <c r="H19" s="482" t="s">
        <v>244</v>
      </c>
      <c r="I19" s="483"/>
    </row>
    <row r="20" spans="1:9" ht="15" customHeight="1" x14ac:dyDescent="0.25">
      <c r="A20" s="88">
        <v>42156</v>
      </c>
      <c r="B20" s="89">
        <v>315</v>
      </c>
      <c r="C20" s="407" t="s">
        <v>282</v>
      </c>
      <c r="D20" s="407"/>
      <c r="E20" s="429"/>
      <c r="F20" s="90">
        <v>42163</v>
      </c>
      <c r="G20" s="89">
        <v>11.3</v>
      </c>
      <c r="H20" s="482" t="s">
        <v>244</v>
      </c>
      <c r="I20" s="483"/>
    </row>
    <row r="21" spans="1:9" ht="15" customHeight="1" x14ac:dyDescent="0.25">
      <c r="A21" s="88">
        <v>42156</v>
      </c>
      <c r="B21" s="89">
        <v>1.5</v>
      </c>
      <c r="C21" s="407" t="s">
        <v>217</v>
      </c>
      <c r="D21" s="407"/>
      <c r="E21" s="429"/>
      <c r="F21" s="90">
        <v>42163</v>
      </c>
      <c r="G21" s="89">
        <v>77.25</v>
      </c>
      <c r="H21" s="482" t="s">
        <v>15</v>
      </c>
      <c r="I21" s="483"/>
    </row>
    <row r="22" spans="1:9" ht="15" customHeight="1" x14ac:dyDescent="0.25">
      <c r="A22" s="88">
        <v>42158</v>
      </c>
      <c r="B22" s="89">
        <v>500</v>
      </c>
      <c r="C22" s="407" t="s">
        <v>329</v>
      </c>
      <c r="D22" s="407"/>
      <c r="E22" s="429"/>
      <c r="F22" s="90">
        <v>42163</v>
      </c>
      <c r="G22" s="89">
        <v>91.5</v>
      </c>
      <c r="H22" s="482" t="s">
        <v>16</v>
      </c>
      <c r="I22" s="483"/>
    </row>
    <row r="23" spans="1:9" ht="15" customHeight="1" x14ac:dyDescent="0.25">
      <c r="A23" s="88">
        <v>42158</v>
      </c>
      <c r="B23" s="89">
        <v>1</v>
      </c>
      <c r="C23" s="407" t="s">
        <v>217</v>
      </c>
      <c r="D23" s="407"/>
      <c r="E23" s="429"/>
      <c r="F23" s="90">
        <v>42164</v>
      </c>
      <c r="G23" s="89">
        <v>12.28</v>
      </c>
      <c r="H23" s="482" t="s">
        <v>244</v>
      </c>
      <c r="I23" s="483"/>
    </row>
    <row r="24" spans="1:9" ht="15" customHeight="1" x14ac:dyDescent="0.25">
      <c r="A24" s="88">
        <v>42160</v>
      </c>
      <c r="B24" s="89">
        <v>1003</v>
      </c>
      <c r="C24" s="407" t="s">
        <v>330</v>
      </c>
      <c r="D24" s="407"/>
      <c r="E24" s="429"/>
      <c r="F24" s="90">
        <v>42164</v>
      </c>
      <c r="G24" s="89">
        <v>14900</v>
      </c>
      <c r="H24" s="482" t="s">
        <v>290</v>
      </c>
      <c r="I24" s="483"/>
    </row>
    <row r="25" spans="1:9" ht="15" customHeight="1" x14ac:dyDescent="0.25">
      <c r="A25" s="88">
        <v>42160</v>
      </c>
      <c r="B25" s="89">
        <v>1.5</v>
      </c>
      <c r="C25" s="407" t="s">
        <v>217</v>
      </c>
      <c r="D25" s="407"/>
      <c r="E25" s="429"/>
      <c r="F25" s="90">
        <v>42165</v>
      </c>
      <c r="G25" s="89">
        <v>2.5499999999999998</v>
      </c>
      <c r="H25" s="482" t="s">
        <v>244</v>
      </c>
      <c r="I25" s="483"/>
    </row>
    <row r="26" spans="1:9" ht="15" customHeight="1" x14ac:dyDescent="0.25">
      <c r="A26" s="88">
        <v>42161</v>
      </c>
      <c r="B26" s="89">
        <v>1500</v>
      </c>
      <c r="C26" s="407" t="s">
        <v>329</v>
      </c>
      <c r="D26" s="407"/>
      <c r="E26" s="429"/>
      <c r="F26" s="90">
        <v>42166</v>
      </c>
      <c r="G26" s="89">
        <v>1.35</v>
      </c>
      <c r="H26" s="482" t="s">
        <v>244</v>
      </c>
      <c r="I26" s="483"/>
    </row>
    <row r="27" spans="1:9" ht="15" customHeight="1" x14ac:dyDescent="0.25">
      <c r="A27" s="88">
        <v>42163</v>
      </c>
      <c r="B27" s="89">
        <v>1160.53</v>
      </c>
      <c r="C27" s="407" t="s">
        <v>300</v>
      </c>
      <c r="D27" s="407"/>
      <c r="E27" s="408"/>
      <c r="F27" s="90">
        <v>42167</v>
      </c>
      <c r="G27" s="89">
        <v>8.3699999999999992</v>
      </c>
      <c r="H27" s="482" t="s">
        <v>244</v>
      </c>
      <c r="I27" s="483"/>
    </row>
    <row r="28" spans="1:9" ht="15" customHeight="1" x14ac:dyDescent="0.25">
      <c r="A28" s="88">
        <v>42163</v>
      </c>
      <c r="B28" s="89">
        <v>1.5</v>
      </c>
      <c r="C28" s="407" t="s">
        <v>217</v>
      </c>
      <c r="D28" s="407"/>
      <c r="E28" s="429"/>
      <c r="F28" s="90">
        <v>42170</v>
      </c>
      <c r="G28" s="89">
        <v>4.92</v>
      </c>
      <c r="H28" s="482" t="s">
        <v>244</v>
      </c>
      <c r="I28" s="483"/>
    </row>
    <row r="29" spans="1:9" ht="15" customHeight="1" x14ac:dyDescent="0.25">
      <c r="A29" s="88">
        <v>42163</v>
      </c>
      <c r="B29" s="89">
        <v>515.49</v>
      </c>
      <c r="C29" s="407" t="s">
        <v>305</v>
      </c>
      <c r="D29" s="407"/>
      <c r="E29" s="429"/>
      <c r="F29" s="90">
        <v>42170</v>
      </c>
      <c r="G29" s="89">
        <v>116.4</v>
      </c>
      <c r="H29" s="482" t="s">
        <v>22</v>
      </c>
      <c r="I29" s="483"/>
    </row>
    <row r="30" spans="1:9" ht="15" customHeight="1" x14ac:dyDescent="0.25">
      <c r="A30" s="88">
        <v>42163</v>
      </c>
      <c r="B30" s="89">
        <v>1.5</v>
      </c>
      <c r="C30" s="407" t="s">
        <v>217</v>
      </c>
      <c r="D30" s="407"/>
      <c r="E30" s="429"/>
      <c r="F30" s="90">
        <v>42170</v>
      </c>
      <c r="G30" s="89">
        <v>14.6</v>
      </c>
      <c r="H30" s="74" t="s">
        <v>194</v>
      </c>
      <c r="I30" s="124"/>
    </row>
    <row r="31" spans="1:9" ht="15" customHeight="1" x14ac:dyDescent="0.25">
      <c r="A31" s="88">
        <v>42163</v>
      </c>
      <c r="B31" s="89">
        <v>1185.42</v>
      </c>
      <c r="C31" s="407" t="s">
        <v>304</v>
      </c>
      <c r="D31" s="407"/>
      <c r="E31" s="429"/>
      <c r="F31" s="90">
        <v>42170</v>
      </c>
      <c r="G31" s="89">
        <v>72.2</v>
      </c>
      <c r="H31" s="74" t="s">
        <v>21</v>
      </c>
      <c r="I31" s="124"/>
    </row>
    <row r="32" spans="1:9" ht="15" customHeight="1" x14ac:dyDescent="0.25">
      <c r="A32" s="88">
        <v>42163</v>
      </c>
      <c r="B32" s="89">
        <v>1.5</v>
      </c>
      <c r="C32" s="407" t="s">
        <v>217</v>
      </c>
      <c r="D32" s="407"/>
      <c r="E32" s="429"/>
      <c r="F32" s="90">
        <v>42170</v>
      </c>
      <c r="G32" s="89">
        <v>105.4</v>
      </c>
      <c r="H32" s="74" t="s">
        <v>20</v>
      </c>
      <c r="I32" s="124"/>
    </row>
    <row r="33" spans="1:9" ht="15" customHeight="1" x14ac:dyDescent="0.25">
      <c r="A33" s="88">
        <v>42163</v>
      </c>
      <c r="B33" s="89">
        <v>798.25</v>
      </c>
      <c r="C33" s="407" t="s">
        <v>306</v>
      </c>
      <c r="D33" s="407"/>
      <c r="E33" s="429"/>
      <c r="F33" s="90">
        <v>42170</v>
      </c>
      <c r="G33" s="89">
        <v>75.7</v>
      </c>
      <c r="H33" s="74" t="s">
        <v>18</v>
      </c>
      <c r="I33" s="124"/>
    </row>
    <row r="34" spans="1:9" ht="15" customHeight="1" x14ac:dyDescent="0.25">
      <c r="A34" s="88">
        <v>42163</v>
      </c>
      <c r="B34" s="89">
        <v>1.5</v>
      </c>
      <c r="C34" s="407" t="s">
        <v>217</v>
      </c>
      <c r="D34" s="407"/>
      <c r="E34" s="429"/>
      <c r="F34" s="90">
        <v>42171</v>
      </c>
      <c r="G34" s="89">
        <v>11.3</v>
      </c>
      <c r="H34" s="74" t="s">
        <v>244</v>
      </c>
      <c r="I34" s="124"/>
    </row>
    <row r="35" spans="1:9" ht="15" customHeight="1" x14ac:dyDescent="0.25">
      <c r="A35" s="88">
        <v>42163</v>
      </c>
      <c r="B35" s="89">
        <v>14500</v>
      </c>
      <c r="C35" s="407" t="s">
        <v>188</v>
      </c>
      <c r="D35" s="407"/>
      <c r="E35" s="429"/>
      <c r="F35" s="90">
        <v>42172</v>
      </c>
      <c r="G35" s="89">
        <v>26.01</v>
      </c>
      <c r="H35" s="74" t="s">
        <v>244</v>
      </c>
      <c r="I35" s="124"/>
    </row>
    <row r="36" spans="1:9" ht="15" customHeight="1" x14ac:dyDescent="0.25">
      <c r="A36" s="88">
        <v>42163</v>
      </c>
      <c r="B36" s="89">
        <v>1.5</v>
      </c>
      <c r="C36" s="407" t="s">
        <v>217</v>
      </c>
      <c r="D36" s="407"/>
      <c r="E36" s="429"/>
      <c r="F36" s="90">
        <v>42173</v>
      </c>
      <c r="G36" s="89">
        <v>28.43</v>
      </c>
      <c r="H36" s="74" t="s">
        <v>244</v>
      </c>
      <c r="I36" s="124"/>
    </row>
    <row r="37" spans="1:9" ht="15" customHeight="1" x14ac:dyDescent="0.25">
      <c r="A37" s="88">
        <v>42163</v>
      </c>
      <c r="B37" s="89">
        <v>1480</v>
      </c>
      <c r="C37" s="407" t="s">
        <v>307</v>
      </c>
      <c r="D37" s="407"/>
      <c r="E37" s="429"/>
      <c r="F37" s="90">
        <v>42174</v>
      </c>
      <c r="G37" s="89">
        <v>15.37</v>
      </c>
      <c r="H37" s="74" t="s">
        <v>244</v>
      </c>
      <c r="I37" s="124"/>
    </row>
    <row r="38" spans="1:9" x14ac:dyDescent="0.25">
      <c r="A38" s="88">
        <v>42163</v>
      </c>
      <c r="B38" s="89">
        <v>1</v>
      </c>
      <c r="C38" s="407" t="s">
        <v>217</v>
      </c>
      <c r="D38" s="407"/>
      <c r="E38" s="429"/>
      <c r="F38" s="90">
        <v>42175</v>
      </c>
      <c r="G38" s="89">
        <v>4.92</v>
      </c>
      <c r="H38" s="74" t="s">
        <v>244</v>
      </c>
      <c r="I38" s="124"/>
    </row>
    <row r="39" spans="1:9" x14ac:dyDescent="0.25">
      <c r="A39" s="88">
        <v>42164</v>
      </c>
      <c r="B39" s="89">
        <v>1500</v>
      </c>
      <c r="C39" s="407" t="s">
        <v>338</v>
      </c>
      <c r="D39" s="407"/>
      <c r="E39" s="429"/>
      <c r="F39" s="90">
        <v>42177</v>
      </c>
      <c r="G39" s="89">
        <v>14.85</v>
      </c>
      <c r="H39" s="74" t="s">
        <v>244</v>
      </c>
      <c r="I39" s="124"/>
    </row>
    <row r="40" spans="1:9" x14ac:dyDescent="0.25">
      <c r="A40" s="88">
        <v>42164</v>
      </c>
      <c r="B40" s="89">
        <v>1.5</v>
      </c>
      <c r="C40" s="407" t="s">
        <v>217</v>
      </c>
      <c r="D40" s="407"/>
      <c r="E40" s="429"/>
      <c r="F40" s="90">
        <v>42178</v>
      </c>
      <c r="G40" s="89">
        <v>14.39</v>
      </c>
      <c r="H40" s="74" t="s">
        <v>244</v>
      </c>
      <c r="I40" s="124"/>
    </row>
    <row r="41" spans="1:9" x14ac:dyDescent="0.25">
      <c r="A41" s="88">
        <v>42164</v>
      </c>
      <c r="B41" s="89">
        <v>2454.1</v>
      </c>
      <c r="C41" s="407" t="s">
        <v>188</v>
      </c>
      <c r="D41" s="407"/>
      <c r="E41" s="429"/>
      <c r="F41" s="90">
        <v>42179</v>
      </c>
      <c r="G41" s="89">
        <v>7.62</v>
      </c>
      <c r="H41" s="74" t="s">
        <v>244</v>
      </c>
      <c r="I41" s="124"/>
    </row>
    <row r="42" spans="1:9" x14ac:dyDescent="0.25">
      <c r="A42" s="88">
        <v>42164</v>
      </c>
      <c r="B42" s="89">
        <v>1.5</v>
      </c>
      <c r="C42" s="407" t="s">
        <v>217</v>
      </c>
      <c r="D42" s="407"/>
      <c r="E42" s="429"/>
      <c r="F42" s="90">
        <v>42179</v>
      </c>
      <c r="G42" s="89">
        <v>65</v>
      </c>
      <c r="H42" s="74" t="s">
        <v>239</v>
      </c>
      <c r="I42" s="124"/>
    </row>
    <row r="43" spans="1:9" x14ac:dyDescent="0.25">
      <c r="A43" s="88">
        <v>42167</v>
      </c>
      <c r="B43" s="89">
        <v>62.1</v>
      </c>
      <c r="C43" s="407" t="s">
        <v>273</v>
      </c>
      <c r="D43" s="407"/>
      <c r="E43" s="429"/>
      <c r="F43" s="90">
        <v>42180</v>
      </c>
      <c r="G43" s="89">
        <v>12.39</v>
      </c>
      <c r="H43" s="74" t="s">
        <v>244</v>
      </c>
      <c r="I43" s="124"/>
    </row>
    <row r="44" spans="1:9" x14ac:dyDescent="0.25">
      <c r="A44" s="88">
        <v>42170</v>
      </c>
      <c r="B44" s="89">
        <v>18.8</v>
      </c>
      <c r="C44" s="407" t="s">
        <v>309</v>
      </c>
      <c r="D44" s="407"/>
      <c r="E44" s="429"/>
      <c r="F44" s="90">
        <v>42181</v>
      </c>
      <c r="G44" s="89">
        <v>7.48</v>
      </c>
      <c r="H44" s="74" t="s">
        <v>244</v>
      </c>
      <c r="I44" s="124"/>
    </row>
    <row r="45" spans="1:9" x14ac:dyDescent="0.25">
      <c r="A45" s="88">
        <v>42171</v>
      </c>
      <c r="B45" s="89">
        <v>1250</v>
      </c>
      <c r="C45" s="407" t="s">
        <v>266</v>
      </c>
      <c r="D45" s="407"/>
      <c r="E45" s="429"/>
      <c r="F45" s="90">
        <v>42182</v>
      </c>
      <c r="G45" s="89">
        <v>6.85</v>
      </c>
      <c r="H45" s="74" t="s">
        <v>244</v>
      </c>
      <c r="I45" s="124"/>
    </row>
    <row r="46" spans="1:9" x14ac:dyDescent="0.25">
      <c r="A46" s="88">
        <v>42171</v>
      </c>
      <c r="B46" s="89">
        <v>1.5</v>
      </c>
      <c r="C46" s="407" t="s">
        <v>217</v>
      </c>
      <c r="D46" s="407"/>
      <c r="E46" s="429"/>
      <c r="F46" s="90">
        <v>42183</v>
      </c>
      <c r="G46" s="89">
        <v>0.56000000000000005</v>
      </c>
      <c r="H46" s="74" t="s">
        <v>244</v>
      </c>
      <c r="I46" s="124"/>
    </row>
    <row r="47" spans="1:9" x14ac:dyDescent="0.25">
      <c r="A47" s="88">
        <v>42171</v>
      </c>
      <c r="B47" s="89">
        <v>1118.94</v>
      </c>
      <c r="C47" s="407" t="s">
        <v>308</v>
      </c>
      <c r="D47" s="407"/>
      <c r="E47" s="429"/>
      <c r="F47" s="90">
        <v>42184</v>
      </c>
      <c r="G47" s="89">
        <v>0.96</v>
      </c>
      <c r="H47" s="74" t="s">
        <v>244</v>
      </c>
      <c r="I47" s="124"/>
    </row>
    <row r="48" spans="1:9" x14ac:dyDescent="0.25">
      <c r="A48" s="88">
        <v>42172</v>
      </c>
      <c r="B48" s="89">
        <v>3000</v>
      </c>
      <c r="C48" s="407" t="s">
        <v>338</v>
      </c>
      <c r="D48" s="407"/>
      <c r="E48" s="429"/>
      <c r="F48" s="90">
        <v>42185</v>
      </c>
      <c r="G48" s="89">
        <v>2.27</v>
      </c>
      <c r="H48" s="74" t="s">
        <v>244</v>
      </c>
      <c r="I48" s="124"/>
    </row>
    <row r="49" spans="1:9" x14ac:dyDescent="0.25">
      <c r="A49" s="88">
        <v>42172</v>
      </c>
      <c r="B49" s="89">
        <v>1.5</v>
      </c>
      <c r="C49" s="407" t="s">
        <v>217</v>
      </c>
      <c r="D49" s="407"/>
      <c r="E49" s="429"/>
      <c r="F49" s="34"/>
      <c r="G49" s="2"/>
      <c r="H49" s="355"/>
      <c r="I49" s="506"/>
    </row>
    <row r="50" spans="1:9" x14ac:dyDescent="0.25">
      <c r="A50" s="88">
        <v>42172</v>
      </c>
      <c r="B50" s="89">
        <v>750</v>
      </c>
      <c r="C50" s="407" t="s">
        <v>303</v>
      </c>
      <c r="D50" s="407"/>
      <c r="E50" s="429"/>
      <c r="F50" s="34"/>
      <c r="G50" s="2"/>
      <c r="H50" s="355"/>
      <c r="I50" s="506"/>
    </row>
    <row r="51" spans="1:9" x14ac:dyDescent="0.25">
      <c r="A51" s="88">
        <v>42172</v>
      </c>
      <c r="B51" s="89">
        <v>1.5</v>
      </c>
      <c r="C51" s="407" t="s">
        <v>217</v>
      </c>
      <c r="D51" s="407"/>
      <c r="E51" s="429"/>
      <c r="F51" s="34"/>
      <c r="G51" s="2"/>
      <c r="H51" s="355"/>
      <c r="I51" s="506"/>
    </row>
    <row r="52" spans="1:9" x14ac:dyDescent="0.25">
      <c r="A52" s="88">
        <v>42177</v>
      </c>
      <c r="B52" s="89">
        <v>1250</v>
      </c>
      <c r="C52" s="407" t="s">
        <v>330</v>
      </c>
      <c r="D52" s="407"/>
      <c r="E52" s="429"/>
      <c r="F52" s="34"/>
      <c r="G52" s="2"/>
      <c r="H52" s="355"/>
      <c r="I52" s="506"/>
    </row>
    <row r="53" spans="1:9" x14ac:dyDescent="0.25">
      <c r="A53" s="88">
        <v>42177</v>
      </c>
      <c r="B53" s="89">
        <v>1.5</v>
      </c>
      <c r="C53" s="407" t="s">
        <v>217</v>
      </c>
      <c r="D53" s="407"/>
      <c r="E53" s="429"/>
      <c r="F53" s="34"/>
      <c r="G53" s="2"/>
      <c r="H53" s="355"/>
      <c r="I53" s="506"/>
    </row>
    <row r="54" spans="1:9" x14ac:dyDescent="0.25">
      <c r="A54" s="88">
        <v>42177</v>
      </c>
      <c r="B54" s="89">
        <v>1500</v>
      </c>
      <c r="C54" s="407" t="s">
        <v>329</v>
      </c>
      <c r="D54" s="407"/>
      <c r="E54" s="429"/>
      <c r="F54" s="34"/>
      <c r="G54" s="2"/>
      <c r="H54" s="355"/>
      <c r="I54" s="506"/>
    </row>
    <row r="55" spans="1:9" x14ac:dyDescent="0.25">
      <c r="A55" s="88">
        <v>42177</v>
      </c>
      <c r="B55" s="89">
        <v>1.5</v>
      </c>
      <c r="C55" s="407" t="s">
        <v>217</v>
      </c>
      <c r="D55" s="407"/>
      <c r="E55" s="429"/>
      <c r="F55" s="34"/>
      <c r="G55" s="2"/>
      <c r="H55" s="399"/>
      <c r="I55" s="401"/>
    </row>
    <row r="56" spans="1:9" x14ac:dyDescent="0.25">
      <c r="A56" s="88">
        <v>42179</v>
      </c>
      <c r="B56" s="89">
        <v>750.18</v>
      </c>
      <c r="C56" s="407" t="s">
        <v>339</v>
      </c>
      <c r="D56" s="407"/>
      <c r="E56" s="429"/>
      <c r="F56" s="34"/>
      <c r="G56" s="2"/>
      <c r="H56" s="399"/>
      <c r="I56" s="401"/>
    </row>
    <row r="57" spans="1:9" x14ac:dyDescent="0.25">
      <c r="A57" s="88">
        <v>42179</v>
      </c>
      <c r="B57" s="89">
        <v>1.5</v>
      </c>
      <c r="C57" s="407" t="s">
        <v>217</v>
      </c>
      <c r="D57" s="407"/>
      <c r="E57" s="429"/>
      <c r="F57" s="34"/>
      <c r="G57" s="2"/>
      <c r="H57" s="399"/>
      <c r="I57" s="401"/>
    </row>
    <row r="58" spans="1:9" x14ac:dyDescent="0.25">
      <c r="A58" s="88">
        <v>42180</v>
      </c>
      <c r="B58" s="89">
        <v>264.64999999999998</v>
      </c>
      <c r="C58" s="407" t="s">
        <v>339</v>
      </c>
      <c r="D58" s="407"/>
      <c r="E58" s="429"/>
      <c r="F58" s="34"/>
      <c r="G58" s="2"/>
      <c r="H58" s="399"/>
      <c r="I58" s="401"/>
    </row>
    <row r="59" spans="1:9" ht="15.75" thickBot="1" x14ac:dyDescent="0.3">
      <c r="A59" s="91">
        <v>42180</v>
      </c>
      <c r="B59" s="102">
        <v>1.5</v>
      </c>
      <c r="C59" s="476" t="s">
        <v>217</v>
      </c>
      <c r="D59" s="476"/>
      <c r="E59" s="502"/>
      <c r="F59" s="35"/>
      <c r="G59" s="36"/>
      <c r="H59" s="402"/>
      <c r="I59" s="404"/>
    </row>
  </sheetData>
  <mergeCells count="91">
    <mergeCell ref="C58:E58"/>
    <mergeCell ref="C59:E59"/>
    <mergeCell ref="H55:I55"/>
    <mergeCell ref="H56:I56"/>
    <mergeCell ref="H57:I57"/>
    <mergeCell ref="H58:I58"/>
    <mergeCell ref="H59:I59"/>
    <mergeCell ref="C5:D5"/>
    <mergeCell ref="F5:G5"/>
    <mergeCell ref="C55:E55"/>
    <mergeCell ref="C56:E56"/>
    <mergeCell ref="C57:E57"/>
    <mergeCell ref="C30:E30"/>
    <mergeCell ref="C14:E14"/>
    <mergeCell ref="C15:E15"/>
    <mergeCell ref="C18:E18"/>
    <mergeCell ref="C21:E21"/>
    <mergeCell ref="C24:E24"/>
    <mergeCell ref="C27:E27"/>
    <mergeCell ref="C31:E31"/>
    <mergeCell ref="C32:E32"/>
    <mergeCell ref="C33:E33"/>
    <mergeCell ref="C34:E34"/>
    <mergeCell ref="C2:I2"/>
    <mergeCell ref="C3:D4"/>
    <mergeCell ref="E3:E4"/>
    <mergeCell ref="F3:H3"/>
    <mergeCell ref="I3:I4"/>
    <mergeCell ref="H14:I14"/>
    <mergeCell ref="C6:D6"/>
    <mergeCell ref="C7:D7"/>
    <mergeCell ref="C8:D8"/>
    <mergeCell ref="C9:D9"/>
    <mergeCell ref="F9:G9"/>
    <mergeCell ref="A10:I10"/>
    <mergeCell ref="A11:I11"/>
    <mergeCell ref="A12:E12"/>
    <mergeCell ref="F12:I12"/>
    <mergeCell ref="C13:E13"/>
    <mergeCell ref="H13:I13"/>
    <mergeCell ref="H15:I15"/>
    <mergeCell ref="C16:E16"/>
    <mergeCell ref="H16:I16"/>
    <mergeCell ref="C17:E17"/>
    <mergeCell ref="H17:I17"/>
    <mergeCell ref="H18:I18"/>
    <mergeCell ref="C19:E19"/>
    <mergeCell ref="H19:I19"/>
    <mergeCell ref="C20:E20"/>
    <mergeCell ref="H20:I20"/>
    <mergeCell ref="H21:I21"/>
    <mergeCell ref="C22:E22"/>
    <mergeCell ref="H22:I22"/>
    <mergeCell ref="C23:E23"/>
    <mergeCell ref="H23:I23"/>
    <mergeCell ref="H24:I24"/>
    <mergeCell ref="C25:E25"/>
    <mergeCell ref="H25:I25"/>
    <mergeCell ref="C26:E26"/>
    <mergeCell ref="H26:I26"/>
    <mergeCell ref="H27:I27"/>
    <mergeCell ref="C28:E28"/>
    <mergeCell ref="H28:I28"/>
    <mergeCell ref="C29:E29"/>
    <mergeCell ref="H29:I29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H49:I49"/>
    <mergeCell ref="C50:E50"/>
    <mergeCell ref="H50:I50"/>
    <mergeCell ref="C51:E51"/>
    <mergeCell ref="H51:I51"/>
    <mergeCell ref="C52:E52"/>
    <mergeCell ref="H52:I52"/>
    <mergeCell ref="C53:E53"/>
    <mergeCell ref="H53:I53"/>
    <mergeCell ref="C54:E54"/>
    <mergeCell ref="H54:I54"/>
  </mergeCells>
  <pageMargins left="0.7" right="0.7" top="0.75" bottom="0.75" header="0.3" footer="0.3"/>
  <pageSetup paperSize="9" scale="77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1"/>
  <dimension ref="A1:I60"/>
  <sheetViews>
    <sheetView topLeftCell="A16" zoomScaleNormal="100" workbookViewId="0">
      <selection activeCell="C33" sqref="C33:E33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357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340</v>
      </c>
      <c r="D5" s="359"/>
      <c r="E5" s="10">
        <v>9790.7199999999993</v>
      </c>
      <c r="F5" s="360">
        <v>18952.68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7958</v>
      </c>
      <c r="F6" s="10">
        <v>4419</v>
      </c>
      <c r="G6" s="10">
        <v>20313.189999999999</v>
      </c>
      <c r="H6" s="26"/>
      <c r="I6" s="28"/>
    </row>
    <row r="7" spans="1:9" x14ac:dyDescent="0.25">
      <c r="C7" s="494" t="s">
        <v>298</v>
      </c>
      <c r="D7" s="495"/>
      <c r="E7" s="10">
        <v>23000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32250.39</v>
      </c>
      <c r="F8" s="10">
        <v>24008.2</v>
      </c>
      <c r="G8" s="10"/>
      <c r="H8" s="26"/>
      <c r="I8" s="28"/>
    </row>
    <row r="9" spans="1:9" ht="36.75" customHeight="1" thickBot="1" x14ac:dyDescent="0.3">
      <c r="C9" s="420" t="s">
        <v>341</v>
      </c>
      <c r="D9" s="421"/>
      <c r="E9" s="47">
        <f>E5+E6+E7-E8</f>
        <v>8498.3300000000017</v>
      </c>
      <c r="F9" s="422">
        <f>F5+F6+G6-F8-G8</f>
        <v>19676.669999999995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44"/>
      <c r="F13" s="109" t="s">
        <v>30</v>
      </c>
      <c r="G13" s="108" t="s">
        <v>31</v>
      </c>
      <c r="H13" s="443" t="s">
        <v>32</v>
      </c>
      <c r="I13" s="481"/>
    </row>
    <row r="14" spans="1:9" ht="15" customHeight="1" x14ac:dyDescent="0.25">
      <c r="A14" s="88">
        <v>42186</v>
      </c>
      <c r="B14" s="89">
        <v>315</v>
      </c>
      <c r="C14" s="407" t="s">
        <v>295</v>
      </c>
      <c r="D14" s="407"/>
      <c r="E14" s="429"/>
      <c r="F14" s="90">
        <v>42186</v>
      </c>
      <c r="G14" s="89">
        <v>12.4</v>
      </c>
      <c r="H14" s="482" t="s">
        <v>244</v>
      </c>
      <c r="I14" s="483"/>
    </row>
    <row r="15" spans="1:9" ht="15" customHeight="1" x14ac:dyDescent="0.25">
      <c r="A15" s="88">
        <v>42186</v>
      </c>
      <c r="B15" s="89">
        <v>1.5</v>
      </c>
      <c r="C15" s="407" t="s">
        <v>217</v>
      </c>
      <c r="D15" s="407"/>
      <c r="E15" s="429"/>
      <c r="F15" s="90">
        <v>42187</v>
      </c>
      <c r="G15" s="89">
        <v>41.89</v>
      </c>
      <c r="H15" s="482" t="s">
        <v>244</v>
      </c>
      <c r="I15" s="483"/>
    </row>
    <row r="16" spans="1:9" ht="15" customHeight="1" x14ac:dyDescent="0.25">
      <c r="A16" s="88">
        <v>42186</v>
      </c>
      <c r="B16" s="89">
        <v>940</v>
      </c>
      <c r="C16" s="407" t="s">
        <v>294</v>
      </c>
      <c r="D16" s="407"/>
      <c r="E16" s="429"/>
      <c r="F16" s="90">
        <v>42188</v>
      </c>
      <c r="G16" s="89">
        <v>0.74</v>
      </c>
      <c r="H16" s="482" t="s">
        <v>244</v>
      </c>
      <c r="I16" s="483"/>
    </row>
    <row r="17" spans="1:9" ht="15" customHeight="1" x14ac:dyDescent="0.25">
      <c r="A17" s="88">
        <v>42186</v>
      </c>
      <c r="B17" s="89">
        <v>1.5</v>
      </c>
      <c r="C17" s="407" t="s">
        <v>217</v>
      </c>
      <c r="D17" s="407"/>
      <c r="E17" s="429"/>
      <c r="F17" s="90">
        <v>42189</v>
      </c>
      <c r="G17" s="89">
        <v>1.74</v>
      </c>
      <c r="H17" s="482" t="s">
        <v>244</v>
      </c>
      <c r="I17" s="483"/>
    </row>
    <row r="18" spans="1:9" ht="15" customHeight="1" x14ac:dyDescent="0.25">
      <c r="A18" s="88">
        <v>42186</v>
      </c>
      <c r="B18" s="89">
        <v>315</v>
      </c>
      <c r="C18" s="407" t="s">
        <v>289</v>
      </c>
      <c r="D18" s="407"/>
      <c r="E18" s="429"/>
      <c r="F18" s="90">
        <v>42191</v>
      </c>
      <c r="G18" s="89">
        <v>14.31</v>
      </c>
      <c r="H18" s="482" t="s">
        <v>244</v>
      </c>
      <c r="I18" s="483"/>
    </row>
    <row r="19" spans="1:9" ht="15" customHeight="1" x14ac:dyDescent="0.25">
      <c r="A19" s="88">
        <v>42186</v>
      </c>
      <c r="B19" s="89">
        <v>1</v>
      </c>
      <c r="C19" s="407" t="s">
        <v>217</v>
      </c>
      <c r="D19" s="407"/>
      <c r="E19" s="429"/>
      <c r="F19" s="90">
        <v>42192</v>
      </c>
      <c r="G19" s="89">
        <v>12.4</v>
      </c>
      <c r="H19" s="482" t="s">
        <v>244</v>
      </c>
      <c r="I19" s="483"/>
    </row>
    <row r="20" spans="1:9" ht="15" customHeight="1" x14ac:dyDescent="0.25">
      <c r="A20" s="88">
        <v>42186</v>
      </c>
      <c r="B20" s="89">
        <v>315</v>
      </c>
      <c r="C20" s="407" t="s">
        <v>282</v>
      </c>
      <c r="D20" s="407"/>
      <c r="E20" s="429"/>
      <c r="F20" s="90">
        <v>42192</v>
      </c>
      <c r="G20" s="89">
        <v>77.5</v>
      </c>
      <c r="H20" s="482" t="s">
        <v>15</v>
      </c>
      <c r="I20" s="483"/>
    </row>
    <row r="21" spans="1:9" ht="15" customHeight="1" x14ac:dyDescent="0.25">
      <c r="A21" s="88">
        <v>42186</v>
      </c>
      <c r="B21" s="89">
        <v>1.5</v>
      </c>
      <c r="C21" s="407" t="s">
        <v>217</v>
      </c>
      <c r="D21" s="407"/>
      <c r="E21" s="429"/>
      <c r="F21" s="90">
        <v>42192</v>
      </c>
      <c r="G21" s="89">
        <v>94</v>
      </c>
      <c r="H21" s="482" t="s">
        <v>16</v>
      </c>
      <c r="I21" s="483"/>
    </row>
    <row r="22" spans="1:9" ht="15" customHeight="1" x14ac:dyDescent="0.25">
      <c r="A22" s="88">
        <v>42192</v>
      </c>
      <c r="B22" s="89">
        <v>1197.05</v>
      </c>
      <c r="C22" s="407" t="s">
        <v>343</v>
      </c>
      <c r="D22" s="407"/>
      <c r="E22" s="429"/>
      <c r="F22" s="90">
        <v>42192</v>
      </c>
      <c r="G22" s="89">
        <v>23000</v>
      </c>
      <c r="H22" s="482" t="s">
        <v>290</v>
      </c>
      <c r="I22" s="483"/>
    </row>
    <row r="23" spans="1:9" ht="15" customHeight="1" x14ac:dyDescent="0.25">
      <c r="A23" s="88">
        <v>42192</v>
      </c>
      <c r="B23" s="89">
        <v>16797.13</v>
      </c>
      <c r="C23" s="407" t="s">
        <v>188</v>
      </c>
      <c r="D23" s="407"/>
      <c r="E23" s="429"/>
      <c r="F23" s="90">
        <v>42193</v>
      </c>
      <c r="G23" s="89">
        <v>7.12</v>
      </c>
      <c r="H23" s="482" t="s">
        <v>244</v>
      </c>
      <c r="I23" s="483"/>
    </row>
    <row r="24" spans="1:9" ht="15" customHeight="1" x14ac:dyDescent="0.25">
      <c r="A24" s="88">
        <v>42192</v>
      </c>
      <c r="B24" s="89">
        <v>1.5</v>
      </c>
      <c r="C24" s="407" t="s">
        <v>217</v>
      </c>
      <c r="D24" s="407"/>
      <c r="E24" s="429"/>
      <c r="F24" s="90">
        <v>42194</v>
      </c>
      <c r="G24" s="89">
        <v>8.85</v>
      </c>
      <c r="H24" s="482" t="s">
        <v>244</v>
      </c>
      <c r="I24" s="483"/>
    </row>
    <row r="25" spans="1:9" ht="15" customHeight="1" x14ac:dyDescent="0.25">
      <c r="A25" s="88">
        <v>42192</v>
      </c>
      <c r="B25" s="89">
        <v>1480.9</v>
      </c>
      <c r="C25" s="407" t="s">
        <v>307</v>
      </c>
      <c r="D25" s="407"/>
      <c r="E25" s="429"/>
      <c r="F25" s="90">
        <v>42195</v>
      </c>
      <c r="G25" s="89">
        <v>4.1900000000000004</v>
      </c>
      <c r="H25" s="482" t="s">
        <v>244</v>
      </c>
      <c r="I25" s="483"/>
    </row>
    <row r="26" spans="1:9" ht="15" customHeight="1" x14ac:dyDescent="0.25">
      <c r="A26" s="88">
        <v>42192</v>
      </c>
      <c r="B26" s="89">
        <v>1.5</v>
      </c>
      <c r="C26" s="407" t="s">
        <v>217</v>
      </c>
      <c r="D26" s="407"/>
      <c r="E26" s="429"/>
      <c r="F26" s="90">
        <v>42196</v>
      </c>
      <c r="G26" s="89">
        <v>3.68</v>
      </c>
      <c r="H26" s="482" t="s">
        <v>244</v>
      </c>
      <c r="I26" s="483"/>
    </row>
    <row r="27" spans="1:9" ht="15" customHeight="1" x14ac:dyDescent="0.25">
      <c r="A27" s="88">
        <v>42192</v>
      </c>
      <c r="B27" s="89">
        <v>798.25</v>
      </c>
      <c r="C27" s="407" t="s">
        <v>306</v>
      </c>
      <c r="D27" s="407"/>
      <c r="E27" s="429"/>
      <c r="F27" s="90">
        <v>42198</v>
      </c>
      <c r="G27" s="89">
        <v>15.18</v>
      </c>
      <c r="H27" s="482" t="s">
        <v>244</v>
      </c>
      <c r="I27" s="483"/>
    </row>
    <row r="28" spans="1:9" ht="15" customHeight="1" x14ac:dyDescent="0.25">
      <c r="A28" s="88">
        <v>42192</v>
      </c>
      <c r="B28" s="89">
        <v>1.5</v>
      </c>
      <c r="C28" s="407" t="s">
        <v>217</v>
      </c>
      <c r="D28" s="407"/>
      <c r="E28" s="429"/>
      <c r="F28" s="90">
        <v>42199</v>
      </c>
      <c r="G28" s="89">
        <v>4.8600000000000003</v>
      </c>
      <c r="H28" s="482" t="s">
        <v>244</v>
      </c>
      <c r="I28" s="483"/>
    </row>
    <row r="29" spans="1:9" ht="15" customHeight="1" x14ac:dyDescent="0.25">
      <c r="A29" s="88">
        <v>42192</v>
      </c>
      <c r="B29" s="89">
        <v>1052.32</v>
      </c>
      <c r="C29" s="407" t="s">
        <v>304</v>
      </c>
      <c r="D29" s="407"/>
      <c r="E29" s="429"/>
      <c r="F29" s="90">
        <v>42199</v>
      </c>
      <c r="G29" s="89">
        <v>30.1</v>
      </c>
      <c r="H29" s="482" t="s">
        <v>20</v>
      </c>
      <c r="I29" s="483"/>
    </row>
    <row r="30" spans="1:9" ht="15" customHeight="1" x14ac:dyDescent="0.25">
      <c r="A30" s="88">
        <v>42192</v>
      </c>
      <c r="B30" s="89">
        <v>1.5</v>
      </c>
      <c r="C30" s="407" t="s">
        <v>217</v>
      </c>
      <c r="D30" s="407"/>
      <c r="E30" s="429"/>
      <c r="F30" s="90">
        <v>42199</v>
      </c>
      <c r="G30" s="89">
        <v>164.2</v>
      </c>
      <c r="H30" s="491" t="s">
        <v>19</v>
      </c>
      <c r="I30" s="492"/>
    </row>
    <row r="31" spans="1:9" ht="15" customHeight="1" x14ac:dyDescent="0.25">
      <c r="A31" s="88">
        <v>42192</v>
      </c>
      <c r="B31" s="89">
        <v>986.01</v>
      </c>
      <c r="C31" s="407" t="s">
        <v>305</v>
      </c>
      <c r="D31" s="407"/>
      <c r="E31" s="429"/>
      <c r="F31" s="90">
        <v>42199</v>
      </c>
      <c r="G31" s="89">
        <v>100.5</v>
      </c>
      <c r="H31" s="491" t="s">
        <v>18</v>
      </c>
      <c r="I31" s="492"/>
    </row>
    <row r="32" spans="1:9" ht="15" customHeight="1" x14ac:dyDescent="0.25">
      <c r="A32" s="88">
        <v>42192</v>
      </c>
      <c r="B32" s="89">
        <v>1.5</v>
      </c>
      <c r="C32" s="407" t="s">
        <v>217</v>
      </c>
      <c r="D32" s="407"/>
      <c r="E32" s="429"/>
      <c r="F32" s="90">
        <v>42199</v>
      </c>
      <c r="G32" s="89">
        <v>132.6</v>
      </c>
      <c r="H32" s="482" t="s">
        <v>22</v>
      </c>
      <c r="I32" s="483"/>
    </row>
    <row r="33" spans="1:9" ht="15" customHeight="1" x14ac:dyDescent="0.25">
      <c r="A33" s="88">
        <v>42194</v>
      </c>
      <c r="B33" s="89">
        <v>1547</v>
      </c>
      <c r="C33" s="407" t="s">
        <v>330</v>
      </c>
      <c r="D33" s="407"/>
      <c r="E33" s="429"/>
      <c r="F33" s="90">
        <v>42199</v>
      </c>
      <c r="G33" s="89">
        <v>15.1</v>
      </c>
      <c r="H33" s="491" t="s">
        <v>194</v>
      </c>
      <c r="I33" s="492"/>
    </row>
    <row r="34" spans="1:9" ht="15" customHeight="1" x14ac:dyDescent="0.25">
      <c r="A34" s="88">
        <v>42194</v>
      </c>
      <c r="B34" s="89">
        <v>1.5</v>
      </c>
      <c r="C34" s="407" t="s">
        <v>217</v>
      </c>
      <c r="D34" s="407"/>
      <c r="E34" s="429"/>
      <c r="F34" s="90">
        <v>42199</v>
      </c>
      <c r="G34" s="89">
        <v>74.599999999999994</v>
      </c>
      <c r="H34" s="491" t="s">
        <v>21</v>
      </c>
      <c r="I34" s="492"/>
    </row>
    <row r="35" spans="1:9" ht="15" customHeight="1" x14ac:dyDescent="0.25">
      <c r="A35" s="88">
        <v>42194</v>
      </c>
      <c r="B35" s="89">
        <v>1000</v>
      </c>
      <c r="C35" s="407" t="s">
        <v>329</v>
      </c>
      <c r="D35" s="407"/>
      <c r="E35" s="429"/>
      <c r="F35" s="90">
        <v>42200</v>
      </c>
      <c r="G35" s="89">
        <v>13.81</v>
      </c>
      <c r="H35" s="482" t="s">
        <v>244</v>
      </c>
      <c r="I35" s="483"/>
    </row>
    <row r="36" spans="1:9" ht="15" customHeight="1" x14ac:dyDescent="0.25">
      <c r="A36" s="88">
        <v>42194</v>
      </c>
      <c r="B36" s="89">
        <v>1.5</v>
      </c>
      <c r="C36" s="407" t="s">
        <v>217</v>
      </c>
      <c r="D36" s="407"/>
      <c r="E36" s="429"/>
      <c r="F36" s="90">
        <v>42201</v>
      </c>
      <c r="G36" s="89">
        <v>3.81</v>
      </c>
      <c r="H36" s="482" t="s">
        <v>244</v>
      </c>
      <c r="I36" s="483"/>
    </row>
    <row r="37" spans="1:9" ht="15" customHeight="1" x14ac:dyDescent="0.25">
      <c r="A37" s="88">
        <v>42198</v>
      </c>
      <c r="B37" s="89">
        <v>930.1</v>
      </c>
      <c r="C37" s="407" t="s">
        <v>342</v>
      </c>
      <c r="D37" s="407"/>
      <c r="E37" s="429"/>
      <c r="F37" s="90">
        <v>42205</v>
      </c>
      <c r="G37" s="89">
        <v>15.99</v>
      </c>
      <c r="H37" s="482" t="s">
        <v>244</v>
      </c>
      <c r="I37" s="483"/>
    </row>
    <row r="38" spans="1:9" x14ac:dyDescent="0.25">
      <c r="A38" s="88">
        <v>42198</v>
      </c>
      <c r="B38" s="89">
        <v>1.5</v>
      </c>
      <c r="C38" s="407" t="s">
        <v>217</v>
      </c>
      <c r="D38" s="407"/>
      <c r="E38" s="429"/>
      <c r="F38" s="90">
        <v>42206</v>
      </c>
      <c r="G38" s="89">
        <v>12.87</v>
      </c>
      <c r="H38" s="482" t="s">
        <v>244</v>
      </c>
      <c r="I38" s="483"/>
    </row>
    <row r="39" spans="1:9" x14ac:dyDescent="0.25">
      <c r="A39" s="88">
        <v>42198</v>
      </c>
      <c r="B39" s="89">
        <v>60.9</v>
      </c>
      <c r="C39" s="407" t="s">
        <v>273</v>
      </c>
      <c r="D39" s="407"/>
      <c r="E39" s="429"/>
      <c r="F39" s="90">
        <v>42207</v>
      </c>
      <c r="G39" s="89">
        <v>10.42</v>
      </c>
      <c r="H39" s="482" t="s">
        <v>244</v>
      </c>
      <c r="I39" s="483"/>
    </row>
    <row r="40" spans="1:9" x14ac:dyDescent="0.25">
      <c r="A40" s="88">
        <v>42199</v>
      </c>
      <c r="B40" s="89">
        <v>930.43</v>
      </c>
      <c r="C40" s="407" t="s">
        <v>300</v>
      </c>
      <c r="D40" s="407"/>
      <c r="E40" s="429"/>
      <c r="F40" s="90">
        <v>42208</v>
      </c>
      <c r="G40" s="89">
        <v>11.49</v>
      </c>
      <c r="H40" s="482" t="s">
        <v>244</v>
      </c>
      <c r="I40" s="483"/>
    </row>
    <row r="41" spans="1:9" x14ac:dyDescent="0.25">
      <c r="A41" s="88">
        <v>42199</v>
      </c>
      <c r="B41" s="89">
        <v>1.5</v>
      </c>
      <c r="C41" s="407" t="s">
        <v>217</v>
      </c>
      <c r="D41" s="407"/>
      <c r="E41" s="429"/>
      <c r="F41" s="90">
        <v>42209</v>
      </c>
      <c r="G41" s="89">
        <v>7.16</v>
      </c>
      <c r="H41" s="482" t="s">
        <v>244</v>
      </c>
      <c r="I41" s="483"/>
    </row>
    <row r="42" spans="1:9" x14ac:dyDescent="0.25">
      <c r="A42" s="88">
        <v>42199</v>
      </c>
      <c r="B42" s="89">
        <v>200</v>
      </c>
      <c r="C42" s="407" t="s">
        <v>329</v>
      </c>
      <c r="D42" s="407"/>
      <c r="E42" s="429"/>
      <c r="F42" s="90">
        <v>42210</v>
      </c>
      <c r="G42" s="89">
        <v>2.56</v>
      </c>
      <c r="H42" s="482" t="s">
        <v>244</v>
      </c>
      <c r="I42" s="483"/>
    </row>
    <row r="43" spans="1:9" x14ac:dyDescent="0.25">
      <c r="A43" s="88">
        <v>42199</v>
      </c>
      <c r="B43" s="89">
        <v>1</v>
      </c>
      <c r="C43" s="407" t="s">
        <v>217</v>
      </c>
      <c r="D43" s="407"/>
      <c r="E43" s="429"/>
      <c r="F43" s="90">
        <v>42212</v>
      </c>
      <c r="G43" s="89">
        <v>4.92</v>
      </c>
      <c r="H43" s="482" t="s">
        <v>244</v>
      </c>
      <c r="I43" s="483"/>
    </row>
    <row r="44" spans="1:9" x14ac:dyDescent="0.25">
      <c r="A44" s="88">
        <v>42199</v>
      </c>
      <c r="B44" s="89">
        <v>19.3</v>
      </c>
      <c r="C44" s="407" t="s">
        <v>309</v>
      </c>
      <c r="D44" s="407"/>
      <c r="E44" s="429"/>
      <c r="F44" s="90">
        <v>42212</v>
      </c>
      <c r="G44" s="89">
        <v>83.5</v>
      </c>
      <c r="H44" s="491" t="s">
        <v>239</v>
      </c>
      <c r="I44" s="492"/>
    </row>
    <row r="45" spans="1:9" x14ac:dyDescent="0.25">
      <c r="A45" s="88">
        <v>42200</v>
      </c>
      <c r="B45" s="89">
        <v>750</v>
      </c>
      <c r="C45" s="407" t="s">
        <v>303</v>
      </c>
      <c r="D45" s="407"/>
      <c r="E45" s="429"/>
      <c r="F45" s="90">
        <v>42213</v>
      </c>
      <c r="G45" s="89">
        <v>13.39</v>
      </c>
      <c r="H45" s="482" t="s">
        <v>244</v>
      </c>
      <c r="I45" s="483"/>
    </row>
    <row r="46" spans="1:9" x14ac:dyDescent="0.25">
      <c r="A46" s="88">
        <v>42200</v>
      </c>
      <c r="B46" s="89">
        <v>1.5</v>
      </c>
      <c r="C46" s="407" t="s">
        <v>217</v>
      </c>
      <c r="D46" s="407"/>
      <c r="E46" s="429"/>
      <c r="F46" s="90">
        <v>42214</v>
      </c>
      <c r="G46" s="89">
        <v>6.35</v>
      </c>
      <c r="H46" s="482" t="s">
        <v>244</v>
      </c>
      <c r="I46" s="483"/>
    </row>
    <row r="47" spans="1:9" x14ac:dyDescent="0.25">
      <c r="A47" s="88">
        <v>42206</v>
      </c>
      <c r="B47" s="89">
        <v>200</v>
      </c>
      <c r="C47" s="407" t="s">
        <v>329</v>
      </c>
      <c r="D47" s="407"/>
      <c r="E47" s="429"/>
      <c r="F47" s="90">
        <v>42215</v>
      </c>
      <c r="G47" s="89">
        <v>3.93</v>
      </c>
      <c r="H47" s="482" t="s">
        <v>244</v>
      </c>
      <c r="I47" s="483"/>
    </row>
    <row r="48" spans="1:9" x14ac:dyDescent="0.25">
      <c r="A48" s="88">
        <v>42206</v>
      </c>
      <c r="B48" s="89">
        <v>1.5</v>
      </c>
      <c r="C48" s="407" t="s">
        <v>217</v>
      </c>
      <c r="D48" s="407"/>
      <c r="E48" s="429"/>
      <c r="F48" s="90">
        <v>42216</v>
      </c>
      <c r="G48" s="89">
        <v>2.04</v>
      </c>
      <c r="H48" s="482" t="s">
        <v>244</v>
      </c>
      <c r="I48" s="483"/>
    </row>
    <row r="49" spans="1:9" x14ac:dyDescent="0.25">
      <c r="A49" s="88">
        <v>42208</v>
      </c>
      <c r="B49" s="89">
        <v>300</v>
      </c>
      <c r="C49" s="407" t="s">
        <v>329</v>
      </c>
      <c r="D49" s="407"/>
      <c r="E49" s="429"/>
      <c r="F49" s="34"/>
      <c r="G49" s="2"/>
      <c r="H49" s="355"/>
      <c r="I49" s="506"/>
    </row>
    <row r="50" spans="1:9" x14ac:dyDescent="0.25">
      <c r="A50" s="88">
        <v>42208</v>
      </c>
      <c r="B50" s="89">
        <v>1.5</v>
      </c>
      <c r="C50" s="407" t="s">
        <v>217</v>
      </c>
      <c r="D50" s="407"/>
      <c r="E50" s="429"/>
      <c r="F50" s="34"/>
      <c r="G50" s="2"/>
      <c r="H50" s="355"/>
      <c r="I50" s="506"/>
    </row>
    <row r="51" spans="1:9" x14ac:dyDescent="0.25">
      <c r="A51" s="88">
        <v>42213</v>
      </c>
      <c r="B51" s="89">
        <v>200</v>
      </c>
      <c r="C51" s="407" t="s">
        <v>329</v>
      </c>
      <c r="D51" s="407"/>
      <c r="E51" s="429"/>
      <c r="F51" s="34"/>
      <c r="G51" s="2"/>
      <c r="H51" s="355"/>
      <c r="I51" s="506"/>
    </row>
    <row r="52" spans="1:9" x14ac:dyDescent="0.25">
      <c r="A52" s="88">
        <v>42213</v>
      </c>
      <c r="B52" s="89">
        <v>1</v>
      </c>
      <c r="C52" s="407" t="s">
        <v>217</v>
      </c>
      <c r="D52" s="407"/>
      <c r="E52" s="429"/>
      <c r="F52" s="34"/>
      <c r="G52" s="2"/>
      <c r="H52" s="355"/>
      <c r="I52" s="506"/>
    </row>
    <row r="53" spans="1:9" x14ac:dyDescent="0.25">
      <c r="A53" s="88">
        <v>42215</v>
      </c>
      <c r="B53" s="89">
        <v>315</v>
      </c>
      <c r="C53" s="407" t="s">
        <v>295</v>
      </c>
      <c r="D53" s="407"/>
      <c r="E53" s="429"/>
      <c r="F53" s="34"/>
      <c r="G53" s="2"/>
      <c r="H53" s="355"/>
      <c r="I53" s="506"/>
    </row>
    <row r="54" spans="1:9" x14ac:dyDescent="0.25">
      <c r="A54" s="88">
        <v>42215</v>
      </c>
      <c r="B54" s="89">
        <v>1.5</v>
      </c>
      <c r="C54" s="407" t="s">
        <v>217</v>
      </c>
      <c r="D54" s="407"/>
      <c r="E54" s="429"/>
      <c r="F54" s="34"/>
      <c r="G54" s="2"/>
      <c r="H54" s="355"/>
      <c r="I54" s="506"/>
    </row>
    <row r="55" spans="1:9" x14ac:dyDescent="0.25">
      <c r="A55" s="88">
        <v>42215</v>
      </c>
      <c r="B55" s="89">
        <v>940</v>
      </c>
      <c r="C55" s="407" t="s">
        <v>294</v>
      </c>
      <c r="D55" s="407"/>
      <c r="E55" s="429"/>
      <c r="F55" s="34"/>
      <c r="G55" s="2"/>
      <c r="H55" s="399"/>
      <c r="I55" s="401"/>
    </row>
    <row r="56" spans="1:9" x14ac:dyDescent="0.25">
      <c r="A56" s="88">
        <v>42215</v>
      </c>
      <c r="B56" s="89">
        <v>1.5</v>
      </c>
      <c r="C56" s="407" t="s">
        <v>217</v>
      </c>
      <c r="D56" s="407"/>
      <c r="E56" s="429"/>
      <c r="F56" s="34"/>
      <c r="G56" s="2"/>
      <c r="H56" s="399"/>
      <c r="I56" s="401"/>
    </row>
    <row r="57" spans="1:9" x14ac:dyDescent="0.25">
      <c r="A57" s="88">
        <v>42215</v>
      </c>
      <c r="B57" s="89">
        <v>315</v>
      </c>
      <c r="C57" s="407" t="s">
        <v>289</v>
      </c>
      <c r="D57" s="407"/>
      <c r="E57" s="429"/>
      <c r="F57" s="34"/>
      <c r="G57" s="2"/>
      <c r="H57" s="399"/>
      <c r="I57" s="401"/>
    </row>
    <row r="58" spans="1:9" x14ac:dyDescent="0.25">
      <c r="A58" s="88">
        <v>42215</v>
      </c>
      <c r="B58" s="89">
        <v>1</v>
      </c>
      <c r="C58" s="407" t="s">
        <v>217</v>
      </c>
      <c r="D58" s="407"/>
      <c r="E58" s="429"/>
      <c r="F58" s="34"/>
      <c r="G58" s="2"/>
      <c r="H58" s="399"/>
      <c r="I58" s="401"/>
    </row>
    <row r="59" spans="1:9" x14ac:dyDescent="0.25">
      <c r="A59" s="88">
        <v>42215</v>
      </c>
      <c r="B59" s="89">
        <v>315</v>
      </c>
      <c r="C59" s="407" t="s">
        <v>282</v>
      </c>
      <c r="D59" s="407"/>
      <c r="E59" s="429"/>
      <c r="F59" s="69"/>
      <c r="G59" s="70"/>
      <c r="H59" s="445"/>
      <c r="I59" s="447"/>
    </row>
    <row r="60" spans="1:9" ht="15.75" thickBot="1" x14ac:dyDescent="0.3">
      <c r="A60" s="91">
        <v>42215</v>
      </c>
      <c r="B60" s="102">
        <v>1.5</v>
      </c>
      <c r="C60" s="476" t="s">
        <v>217</v>
      </c>
      <c r="D60" s="476"/>
      <c r="E60" s="502"/>
      <c r="F60" s="35"/>
      <c r="G60" s="36"/>
      <c r="H60" s="402"/>
      <c r="I60" s="404"/>
    </row>
  </sheetData>
  <mergeCells count="112">
    <mergeCell ref="C6:D6"/>
    <mergeCell ref="C7:D7"/>
    <mergeCell ref="C8:D8"/>
    <mergeCell ref="C9:D9"/>
    <mergeCell ref="F9:G9"/>
    <mergeCell ref="A10:I10"/>
    <mergeCell ref="C2:I2"/>
    <mergeCell ref="C3:D4"/>
    <mergeCell ref="E3:E4"/>
    <mergeCell ref="F3:H3"/>
    <mergeCell ref="I3:I4"/>
    <mergeCell ref="C5:D5"/>
    <mergeCell ref="F5:G5"/>
    <mergeCell ref="C15:E15"/>
    <mergeCell ref="H15:I15"/>
    <mergeCell ref="C16:E16"/>
    <mergeCell ref="H16:I16"/>
    <mergeCell ref="C17:E17"/>
    <mergeCell ref="H17:I17"/>
    <mergeCell ref="A11:I11"/>
    <mergeCell ref="A12:E12"/>
    <mergeCell ref="F12:I12"/>
    <mergeCell ref="C13:E13"/>
    <mergeCell ref="H13:I13"/>
    <mergeCell ref="C14:E14"/>
    <mergeCell ref="H14:I14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46:E46"/>
    <mergeCell ref="C47:E47"/>
    <mergeCell ref="C36:E36"/>
    <mergeCell ref="C37:E37"/>
    <mergeCell ref="C38:E38"/>
    <mergeCell ref="C39:E39"/>
    <mergeCell ref="C40:E40"/>
    <mergeCell ref="C41:E41"/>
    <mergeCell ref="C30:E30"/>
    <mergeCell ref="C31:E31"/>
    <mergeCell ref="C32:E32"/>
    <mergeCell ref="C33:E33"/>
    <mergeCell ref="C34:E34"/>
    <mergeCell ref="C35:E35"/>
    <mergeCell ref="H30:I30"/>
    <mergeCell ref="H31:I31"/>
    <mergeCell ref="H32:I32"/>
    <mergeCell ref="H33:I33"/>
    <mergeCell ref="H34:I34"/>
    <mergeCell ref="H35:I35"/>
    <mergeCell ref="C55:E55"/>
    <mergeCell ref="H55:I55"/>
    <mergeCell ref="C56:E56"/>
    <mergeCell ref="H56:I56"/>
    <mergeCell ref="C52:E52"/>
    <mergeCell ref="H52:I52"/>
    <mergeCell ref="C53:E53"/>
    <mergeCell ref="H53:I53"/>
    <mergeCell ref="C54:E54"/>
    <mergeCell ref="H54:I54"/>
    <mergeCell ref="C48:E48"/>
    <mergeCell ref="C49:E49"/>
    <mergeCell ref="H49:I49"/>
    <mergeCell ref="C50:E50"/>
    <mergeCell ref="H50:I50"/>
    <mergeCell ref="C51:E51"/>
    <mergeCell ref="H51:I51"/>
    <mergeCell ref="H48:I48"/>
    <mergeCell ref="C60:E60"/>
    <mergeCell ref="H60:I60"/>
    <mergeCell ref="H42:I42"/>
    <mergeCell ref="H43:I43"/>
    <mergeCell ref="H44:I44"/>
    <mergeCell ref="H45:I45"/>
    <mergeCell ref="H46:I46"/>
    <mergeCell ref="H47:I47"/>
    <mergeCell ref="H36:I36"/>
    <mergeCell ref="H37:I37"/>
    <mergeCell ref="H38:I38"/>
    <mergeCell ref="H39:I39"/>
    <mergeCell ref="H40:I40"/>
    <mergeCell ref="H41:I41"/>
    <mergeCell ref="C58:E58"/>
    <mergeCell ref="H58:I58"/>
    <mergeCell ref="C59:E59"/>
    <mergeCell ref="H59:I59"/>
    <mergeCell ref="C57:E57"/>
    <mergeCell ref="H57:I57"/>
    <mergeCell ref="C42:E42"/>
    <mergeCell ref="C43:E43"/>
    <mergeCell ref="C44:E44"/>
    <mergeCell ref="C45:E45"/>
  </mergeCells>
  <pageMargins left="0.7" right="0.7" top="0.75" bottom="0.75" header="0.3" footer="0.3"/>
  <pageSetup paperSize="9" scale="77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2"/>
  <dimension ref="A1:I57"/>
  <sheetViews>
    <sheetView topLeftCell="A28" zoomScaleNormal="100" workbookViewId="0">
      <selection activeCell="H44" sqref="H44:I44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358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344</v>
      </c>
      <c r="D5" s="359"/>
      <c r="E5" s="10">
        <v>8498.33</v>
      </c>
      <c r="F5" s="360">
        <v>19676.669999999998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9509.9500000000007</v>
      </c>
      <c r="F6" s="10">
        <v>4074.85</v>
      </c>
      <c r="G6" s="10">
        <v>28562.46</v>
      </c>
      <c r="H6" s="26"/>
      <c r="I6" s="28"/>
    </row>
    <row r="7" spans="1:9" x14ac:dyDescent="0.25">
      <c r="C7" s="494" t="s">
        <v>298</v>
      </c>
      <c r="D7" s="495"/>
      <c r="E7" s="10">
        <v>44000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45415.7</v>
      </c>
      <c r="F8" s="10">
        <v>48020.61</v>
      </c>
      <c r="G8" s="10"/>
      <c r="H8" s="26"/>
      <c r="I8" s="28"/>
    </row>
    <row r="9" spans="1:9" ht="36.75" customHeight="1" thickBot="1" x14ac:dyDescent="0.3">
      <c r="C9" s="420" t="s">
        <v>345</v>
      </c>
      <c r="D9" s="421"/>
      <c r="E9" s="47">
        <f>E5+E6+E7-E8</f>
        <v>16592.580000000002</v>
      </c>
      <c r="F9" s="422">
        <f>F5+F6+G6-F8-G8</f>
        <v>4293.3699999999953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44"/>
      <c r="F13" s="109" t="s">
        <v>30</v>
      </c>
      <c r="G13" s="108" t="s">
        <v>31</v>
      </c>
      <c r="H13" s="443" t="s">
        <v>32</v>
      </c>
      <c r="I13" s="481"/>
    </row>
    <row r="14" spans="1:9" s="125" customFormat="1" ht="15" customHeight="1" x14ac:dyDescent="0.25">
      <c r="A14" s="90">
        <v>42219</v>
      </c>
      <c r="B14" s="89">
        <v>500</v>
      </c>
      <c r="C14" s="482" t="s">
        <v>329</v>
      </c>
      <c r="D14" s="482"/>
      <c r="E14" s="491"/>
      <c r="F14" s="90">
        <v>42217</v>
      </c>
      <c r="G14" s="89">
        <v>2.36</v>
      </c>
      <c r="H14" s="482" t="s">
        <v>244</v>
      </c>
      <c r="I14" s="483"/>
    </row>
    <row r="15" spans="1:9" s="125" customFormat="1" ht="15" customHeight="1" x14ac:dyDescent="0.25">
      <c r="A15" s="90">
        <v>42219</v>
      </c>
      <c r="B15" s="89">
        <v>1.5</v>
      </c>
      <c r="C15" s="482" t="s">
        <v>217</v>
      </c>
      <c r="D15" s="482"/>
      <c r="E15" s="491"/>
      <c r="F15" s="90">
        <v>42218</v>
      </c>
      <c r="G15" s="89">
        <v>31.5</v>
      </c>
      <c r="H15" s="482" t="s">
        <v>244</v>
      </c>
      <c r="I15" s="483"/>
    </row>
    <row r="16" spans="1:9" s="125" customFormat="1" ht="15" customHeight="1" x14ac:dyDescent="0.25">
      <c r="A16" s="90">
        <v>42221</v>
      </c>
      <c r="B16" s="89">
        <v>2458</v>
      </c>
      <c r="C16" s="482" t="s">
        <v>338</v>
      </c>
      <c r="D16" s="482"/>
      <c r="E16" s="491"/>
      <c r="F16" s="90">
        <v>42219</v>
      </c>
      <c r="G16" s="89">
        <v>9.5</v>
      </c>
      <c r="H16" s="482" t="s">
        <v>244</v>
      </c>
      <c r="I16" s="483"/>
    </row>
    <row r="17" spans="1:9" s="125" customFormat="1" ht="15" customHeight="1" x14ac:dyDescent="0.25">
      <c r="A17" s="90">
        <v>42221</v>
      </c>
      <c r="B17" s="89">
        <v>1.5</v>
      </c>
      <c r="C17" s="482" t="s">
        <v>217</v>
      </c>
      <c r="D17" s="482"/>
      <c r="E17" s="491"/>
      <c r="F17" s="90">
        <v>42220</v>
      </c>
      <c r="G17" s="89">
        <v>7.65</v>
      </c>
      <c r="H17" s="482" t="s">
        <v>244</v>
      </c>
      <c r="I17" s="483"/>
    </row>
    <row r="18" spans="1:9" s="125" customFormat="1" ht="15" customHeight="1" x14ac:dyDescent="0.25">
      <c r="A18" s="90">
        <v>42221</v>
      </c>
      <c r="B18" s="89">
        <v>1600</v>
      </c>
      <c r="C18" s="482" t="s">
        <v>329</v>
      </c>
      <c r="D18" s="482"/>
      <c r="E18" s="491"/>
      <c r="F18" s="90">
        <v>42221</v>
      </c>
      <c r="G18" s="89">
        <v>8.7100000000000009</v>
      </c>
      <c r="H18" s="482" t="s">
        <v>244</v>
      </c>
      <c r="I18" s="483"/>
    </row>
    <row r="19" spans="1:9" s="125" customFormat="1" ht="15" customHeight="1" x14ac:dyDescent="0.25">
      <c r="A19" s="90">
        <v>42221</v>
      </c>
      <c r="B19" s="89">
        <v>1.5</v>
      </c>
      <c r="C19" s="482" t="s">
        <v>217</v>
      </c>
      <c r="D19" s="482"/>
      <c r="E19" s="491"/>
      <c r="F19" s="90">
        <v>42222</v>
      </c>
      <c r="G19" s="89">
        <v>1.04</v>
      </c>
      <c r="H19" s="482" t="s">
        <v>244</v>
      </c>
      <c r="I19" s="483"/>
    </row>
    <row r="20" spans="1:9" s="125" customFormat="1" ht="15" customHeight="1" x14ac:dyDescent="0.25">
      <c r="A20" s="90">
        <v>42227</v>
      </c>
      <c r="B20" s="89">
        <v>750</v>
      </c>
      <c r="C20" s="482" t="s">
        <v>303</v>
      </c>
      <c r="D20" s="482"/>
      <c r="E20" s="491"/>
      <c r="F20" s="90">
        <v>42223</v>
      </c>
      <c r="G20" s="89">
        <v>4.8099999999999996</v>
      </c>
      <c r="H20" s="482" t="s">
        <v>244</v>
      </c>
      <c r="I20" s="483"/>
    </row>
    <row r="21" spans="1:9" s="125" customFormat="1" ht="15" customHeight="1" x14ac:dyDescent="0.25">
      <c r="A21" s="90">
        <v>42227</v>
      </c>
      <c r="B21" s="89">
        <v>1.5</v>
      </c>
      <c r="C21" s="482" t="s">
        <v>217</v>
      </c>
      <c r="D21" s="482"/>
      <c r="E21" s="491"/>
      <c r="F21" s="90">
        <v>42223</v>
      </c>
      <c r="G21" s="89">
        <v>80.75</v>
      </c>
      <c r="H21" s="482" t="s">
        <v>15</v>
      </c>
      <c r="I21" s="483"/>
    </row>
    <row r="22" spans="1:9" s="125" customFormat="1" ht="15" customHeight="1" x14ac:dyDescent="0.25">
      <c r="A22" s="90">
        <v>42227</v>
      </c>
      <c r="B22" s="89">
        <v>1026.74</v>
      </c>
      <c r="C22" s="482" t="s">
        <v>346</v>
      </c>
      <c r="D22" s="482"/>
      <c r="E22" s="491"/>
      <c r="F22" s="90">
        <v>42223</v>
      </c>
      <c r="G22" s="89">
        <v>91.5</v>
      </c>
      <c r="H22" s="482" t="s">
        <v>16</v>
      </c>
      <c r="I22" s="483"/>
    </row>
    <row r="23" spans="1:9" s="125" customFormat="1" ht="15" customHeight="1" x14ac:dyDescent="0.25">
      <c r="A23" s="90">
        <v>42227</v>
      </c>
      <c r="B23" s="89">
        <v>1</v>
      </c>
      <c r="C23" s="482" t="s">
        <v>217</v>
      </c>
      <c r="D23" s="482"/>
      <c r="E23" s="491"/>
      <c r="F23" s="90">
        <v>42223</v>
      </c>
      <c r="G23" s="89">
        <v>3000</v>
      </c>
      <c r="H23" s="482" t="s">
        <v>329</v>
      </c>
      <c r="I23" s="483"/>
    </row>
    <row r="24" spans="1:9" s="125" customFormat="1" ht="15" customHeight="1" x14ac:dyDescent="0.25">
      <c r="A24" s="90">
        <v>42227</v>
      </c>
      <c r="B24" s="89">
        <v>338.78</v>
      </c>
      <c r="C24" s="482" t="s">
        <v>304</v>
      </c>
      <c r="D24" s="482"/>
      <c r="E24" s="491"/>
      <c r="F24" s="90">
        <v>42223</v>
      </c>
      <c r="G24" s="89">
        <v>20000</v>
      </c>
      <c r="H24" s="482" t="s">
        <v>290</v>
      </c>
      <c r="I24" s="483"/>
    </row>
    <row r="25" spans="1:9" s="125" customFormat="1" ht="15" customHeight="1" x14ac:dyDescent="0.25">
      <c r="A25" s="90">
        <v>42227</v>
      </c>
      <c r="B25" s="89">
        <v>1.5</v>
      </c>
      <c r="C25" s="482" t="s">
        <v>217</v>
      </c>
      <c r="D25" s="482"/>
      <c r="E25" s="491"/>
      <c r="F25" s="90">
        <v>42224</v>
      </c>
      <c r="G25" s="89">
        <v>3.37</v>
      </c>
      <c r="H25" s="482" t="s">
        <v>244</v>
      </c>
      <c r="I25" s="483"/>
    </row>
    <row r="26" spans="1:9" s="125" customFormat="1" ht="15" customHeight="1" x14ac:dyDescent="0.25">
      <c r="A26" s="90">
        <v>42227</v>
      </c>
      <c r="B26" s="89">
        <v>99.72</v>
      </c>
      <c r="C26" s="482" t="s">
        <v>306</v>
      </c>
      <c r="D26" s="482"/>
      <c r="E26" s="491"/>
      <c r="F26" s="90">
        <v>42226</v>
      </c>
      <c r="G26" s="89">
        <v>12.86</v>
      </c>
      <c r="H26" s="482" t="s">
        <v>244</v>
      </c>
      <c r="I26" s="483"/>
    </row>
    <row r="27" spans="1:9" s="125" customFormat="1" ht="15" customHeight="1" x14ac:dyDescent="0.25">
      <c r="A27" s="90">
        <v>42227</v>
      </c>
      <c r="B27" s="89">
        <v>1.5</v>
      </c>
      <c r="C27" s="482" t="s">
        <v>217</v>
      </c>
      <c r="D27" s="482"/>
      <c r="E27" s="491"/>
      <c r="F27" s="90">
        <v>42227</v>
      </c>
      <c r="G27" s="89">
        <v>8.3699999999999992</v>
      </c>
      <c r="H27" s="482" t="s">
        <v>244</v>
      </c>
      <c r="I27" s="483"/>
    </row>
    <row r="28" spans="1:9" s="125" customFormat="1" ht="15" customHeight="1" x14ac:dyDescent="0.25">
      <c r="A28" s="90">
        <v>42227</v>
      </c>
      <c r="B28" s="89">
        <v>750</v>
      </c>
      <c r="C28" s="482" t="s">
        <v>301</v>
      </c>
      <c r="D28" s="482"/>
      <c r="E28" s="491"/>
      <c r="F28" s="90">
        <v>42228</v>
      </c>
      <c r="G28" s="89">
        <v>11.4</v>
      </c>
      <c r="H28" s="482" t="s">
        <v>244</v>
      </c>
      <c r="I28" s="483"/>
    </row>
    <row r="29" spans="1:9" s="125" customFormat="1" ht="15" customHeight="1" x14ac:dyDescent="0.25">
      <c r="A29" s="90">
        <v>42227</v>
      </c>
      <c r="B29" s="89">
        <v>1.5</v>
      </c>
      <c r="C29" s="482" t="s">
        <v>217</v>
      </c>
      <c r="D29" s="482"/>
      <c r="E29" s="491"/>
      <c r="F29" s="90">
        <v>42229</v>
      </c>
      <c r="G29" s="89">
        <v>3.76</v>
      </c>
      <c r="H29" s="482" t="s">
        <v>244</v>
      </c>
      <c r="I29" s="483"/>
    </row>
    <row r="30" spans="1:9" s="125" customFormat="1" ht="15" customHeight="1" x14ac:dyDescent="0.25">
      <c r="A30" s="90">
        <v>42228</v>
      </c>
      <c r="B30" s="89">
        <v>751.66</v>
      </c>
      <c r="C30" s="482" t="s">
        <v>300</v>
      </c>
      <c r="D30" s="482"/>
      <c r="E30" s="491"/>
      <c r="F30" s="90">
        <v>42230</v>
      </c>
      <c r="G30" s="89">
        <v>9.1199999999999992</v>
      </c>
      <c r="H30" s="482" t="s">
        <v>244</v>
      </c>
      <c r="I30" s="483"/>
    </row>
    <row r="31" spans="1:9" s="125" customFormat="1" ht="15" customHeight="1" x14ac:dyDescent="0.25">
      <c r="A31" s="90">
        <v>42228</v>
      </c>
      <c r="B31" s="89">
        <v>1.5</v>
      </c>
      <c r="C31" s="482" t="s">
        <v>217</v>
      </c>
      <c r="D31" s="482"/>
      <c r="E31" s="491"/>
      <c r="F31" s="90">
        <v>42230</v>
      </c>
      <c r="G31" s="89">
        <v>74.599999999999994</v>
      </c>
      <c r="H31" s="482" t="s">
        <v>21</v>
      </c>
      <c r="I31" s="483"/>
    </row>
    <row r="32" spans="1:9" s="125" customFormat="1" ht="15" customHeight="1" x14ac:dyDescent="0.25">
      <c r="A32" s="90">
        <v>42228</v>
      </c>
      <c r="B32" s="89">
        <v>17573.43</v>
      </c>
      <c r="C32" s="482" t="s">
        <v>188</v>
      </c>
      <c r="D32" s="482"/>
      <c r="E32" s="491"/>
      <c r="F32" s="90">
        <v>42230</v>
      </c>
      <c r="G32" s="89">
        <v>93.8</v>
      </c>
      <c r="H32" s="482" t="s">
        <v>20</v>
      </c>
      <c r="I32" s="483"/>
    </row>
    <row r="33" spans="1:9" s="125" customFormat="1" ht="15" customHeight="1" x14ac:dyDescent="0.25">
      <c r="A33" s="90">
        <v>42228</v>
      </c>
      <c r="B33" s="89">
        <v>1</v>
      </c>
      <c r="C33" s="482" t="s">
        <v>217</v>
      </c>
      <c r="D33" s="482"/>
      <c r="E33" s="491"/>
      <c r="F33" s="90">
        <v>42230</v>
      </c>
      <c r="G33" s="89">
        <v>67.2</v>
      </c>
      <c r="H33" s="482" t="s">
        <v>18</v>
      </c>
      <c r="I33" s="483"/>
    </row>
    <row r="34" spans="1:9" s="125" customFormat="1" ht="15" customHeight="1" x14ac:dyDescent="0.25">
      <c r="A34" s="90">
        <v>42228</v>
      </c>
      <c r="B34" s="89">
        <v>1480</v>
      </c>
      <c r="C34" s="482" t="s">
        <v>307</v>
      </c>
      <c r="D34" s="482"/>
      <c r="E34" s="491"/>
      <c r="F34" s="90">
        <v>42230</v>
      </c>
      <c r="G34" s="89">
        <v>133</v>
      </c>
      <c r="H34" s="482" t="s">
        <v>22</v>
      </c>
      <c r="I34" s="483"/>
    </row>
    <row r="35" spans="1:9" s="125" customFormat="1" ht="15" customHeight="1" x14ac:dyDescent="0.25">
      <c r="A35" s="90">
        <v>42228</v>
      </c>
      <c r="B35" s="89">
        <v>1.5</v>
      </c>
      <c r="C35" s="482" t="s">
        <v>217</v>
      </c>
      <c r="D35" s="482"/>
      <c r="E35" s="491"/>
      <c r="F35" s="90">
        <v>42230</v>
      </c>
      <c r="G35" s="89">
        <v>15.3</v>
      </c>
      <c r="H35" s="482" t="s">
        <v>194</v>
      </c>
      <c r="I35" s="483"/>
    </row>
    <row r="36" spans="1:9" s="125" customFormat="1" ht="15" customHeight="1" x14ac:dyDescent="0.25">
      <c r="A36" s="90">
        <v>42228</v>
      </c>
      <c r="B36" s="89">
        <v>60.9</v>
      </c>
      <c r="C36" s="482" t="s">
        <v>273</v>
      </c>
      <c r="D36" s="482"/>
      <c r="E36" s="491"/>
      <c r="F36" s="90">
        <v>42231</v>
      </c>
      <c r="G36" s="89">
        <v>5.88</v>
      </c>
      <c r="H36" s="482" t="s">
        <v>244</v>
      </c>
      <c r="I36" s="483"/>
    </row>
    <row r="37" spans="1:9" s="125" customFormat="1" ht="15" customHeight="1" x14ac:dyDescent="0.25">
      <c r="A37" s="90">
        <v>42228</v>
      </c>
      <c r="B37" s="89">
        <v>1246.47</v>
      </c>
      <c r="C37" s="482" t="s">
        <v>343</v>
      </c>
      <c r="D37" s="482"/>
      <c r="E37" s="491"/>
      <c r="F37" s="90">
        <v>42233</v>
      </c>
      <c r="G37" s="89">
        <v>39.68</v>
      </c>
      <c r="H37" s="482" t="s">
        <v>244</v>
      </c>
      <c r="I37" s="483"/>
    </row>
    <row r="38" spans="1:9" s="125" customFormat="1" x14ac:dyDescent="0.25">
      <c r="A38" s="90">
        <v>42230</v>
      </c>
      <c r="B38" s="89">
        <v>21</v>
      </c>
      <c r="C38" s="482" t="s">
        <v>309</v>
      </c>
      <c r="D38" s="482"/>
      <c r="E38" s="491"/>
      <c r="F38" s="90">
        <v>42234</v>
      </c>
      <c r="G38" s="89">
        <v>27.18</v>
      </c>
      <c r="H38" s="482" t="s">
        <v>244</v>
      </c>
      <c r="I38" s="483"/>
    </row>
    <row r="39" spans="1:9" s="125" customFormat="1" x14ac:dyDescent="0.25">
      <c r="A39" s="90">
        <v>42233</v>
      </c>
      <c r="B39" s="89">
        <v>750</v>
      </c>
      <c r="C39" s="482" t="s">
        <v>303</v>
      </c>
      <c r="D39" s="482"/>
      <c r="E39" s="491"/>
      <c r="F39" s="90">
        <v>42235</v>
      </c>
      <c r="G39" s="89">
        <v>20.57</v>
      </c>
      <c r="H39" s="482" t="s">
        <v>244</v>
      </c>
      <c r="I39" s="483"/>
    </row>
    <row r="40" spans="1:9" s="125" customFormat="1" x14ac:dyDescent="0.25">
      <c r="A40" s="90">
        <v>42233</v>
      </c>
      <c r="B40" s="89">
        <v>1.5</v>
      </c>
      <c r="C40" s="482" t="s">
        <v>217</v>
      </c>
      <c r="D40" s="482"/>
      <c r="E40" s="491"/>
      <c r="F40" s="90">
        <v>42236</v>
      </c>
      <c r="G40" s="89">
        <v>18.399999999999999</v>
      </c>
      <c r="H40" s="482" t="s">
        <v>244</v>
      </c>
      <c r="I40" s="483"/>
    </row>
    <row r="41" spans="1:9" s="125" customFormat="1" x14ac:dyDescent="0.25">
      <c r="A41" s="90">
        <v>42236</v>
      </c>
      <c r="B41" s="89">
        <v>500</v>
      </c>
      <c r="C41" s="482" t="s">
        <v>329</v>
      </c>
      <c r="D41" s="482"/>
      <c r="E41" s="491"/>
      <c r="F41" s="90">
        <v>42237</v>
      </c>
      <c r="G41" s="89">
        <v>9.92</v>
      </c>
      <c r="H41" s="482" t="s">
        <v>244</v>
      </c>
      <c r="I41" s="483"/>
    </row>
    <row r="42" spans="1:9" s="125" customFormat="1" x14ac:dyDescent="0.25">
      <c r="A42" s="90">
        <v>42236</v>
      </c>
      <c r="B42" s="89">
        <v>1.5</v>
      </c>
      <c r="C42" s="482" t="s">
        <v>217</v>
      </c>
      <c r="D42" s="482"/>
      <c r="E42" s="491"/>
      <c r="F42" s="90">
        <v>42238</v>
      </c>
      <c r="G42" s="89">
        <v>7.74</v>
      </c>
      <c r="H42" s="482" t="s">
        <v>244</v>
      </c>
      <c r="I42" s="483"/>
    </row>
    <row r="43" spans="1:9" s="125" customFormat="1" x14ac:dyDescent="0.25">
      <c r="A43" s="90">
        <v>42241</v>
      </c>
      <c r="B43" s="89">
        <v>6900</v>
      </c>
      <c r="C43" s="482" t="s">
        <v>329</v>
      </c>
      <c r="D43" s="482"/>
      <c r="E43" s="491"/>
      <c r="F43" s="90">
        <v>42240</v>
      </c>
      <c r="G43" s="89">
        <v>13.59</v>
      </c>
      <c r="H43" s="482" t="s">
        <v>244</v>
      </c>
      <c r="I43" s="483"/>
    </row>
    <row r="44" spans="1:9" s="125" customFormat="1" x14ac:dyDescent="0.25">
      <c r="A44" s="90">
        <v>42241</v>
      </c>
      <c r="B44" s="89">
        <v>1.5</v>
      </c>
      <c r="C44" s="482" t="s">
        <v>217</v>
      </c>
      <c r="D44" s="482"/>
      <c r="E44" s="491"/>
      <c r="F44" s="90">
        <v>42241</v>
      </c>
      <c r="G44" s="89">
        <v>143.5</v>
      </c>
      <c r="H44" s="482" t="s">
        <v>239</v>
      </c>
      <c r="I44" s="483"/>
    </row>
    <row r="45" spans="1:9" s="125" customFormat="1" x14ac:dyDescent="0.25">
      <c r="A45" s="90">
        <v>42243</v>
      </c>
      <c r="B45" s="89">
        <v>6490</v>
      </c>
      <c r="C45" s="482" t="s">
        <v>347</v>
      </c>
      <c r="D45" s="482"/>
      <c r="E45" s="491"/>
      <c r="F45" s="90">
        <v>42241</v>
      </c>
      <c r="G45" s="89">
        <v>14.74</v>
      </c>
      <c r="H45" s="482" t="s">
        <v>244</v>
      </c>
      <c r="I45" s="483"/>
    </row>
    <row r="46" spans="1:9" s="125" customFormat="1" x14ac:dyDescent="0.25">
      <c r="A46" s="90">
        <v>42243</v>
      </c>
      <c r="B46" s="89">
        <v>1.5</v>
      </c>
      <c r="C46" s="482" t="s">
        <v>217</v>
      </c>
      <c r="D46" s="482"/>
      <c r="E46" s="491"/>
      <c r="F46" s="90">
        <v>42242</v>
      </c>
      <c r="G46" s="89">
        <v>13.32</v>
      </c>
      <c r="H46" s="482" t="s">
        <v>244</v>
      </c>
      <c r="I46" s="483"/>
    </row>
    <row r="47" spans="1:9" s="125" customFormat="1" x14ac:dyDescent="0.25">
      <c r="A47" s="90">
        <v>42247</v>
      </c>
      <c r="B47" s="89">
        <v>200</v>
      </c>
      <c r="C47" s="482" t="s">
        <v>348</v>
      </c>
      <c r="D47" s="482"/>
      <c r="E47" s="491"/>
      <c r="F47" s="90">
        <v>42243</v>
      </c>
      <c r="G47" s="89">
        <v>4.29</v>
      </c>
      <c r="H47" s="482" t="s">
        <v>244</v>
      </c>
      <c r="I47" s="483"/>
    </row>
    <row r="48" spans="1:9" s="125" customFormat="1" x14ac:dyDescent="0.25">
      <c r="A48" s="90">
        <v>42247</v>
      </c>
      <c r="B48" s="89">
        <v>1.5</v>
      </c>
      <c r="C48" s="482" t="s">
        <v>217</v>
      </c>
      <c r="D48" s="482"/>
      <c r="E48" s="491"/>
      <c r="F48" s="90">
        <v>42243</v>
      </c>
      <c r="G48" s="89">
        <v>24000</v>
      </c>
      <c r="H48" s="482" t="s">
        <v>290</v>
      </c>
      <c r="I48" s="483"/>
    </row>
    <row r="49" spans="1:9" s="125" customFormat="1" x14ac:dyDescent="0.25">
      <c r="A49" s="90">
        <v>42247</v>
      </c>
      <c r="B49" s="89">
        <v>315</v>
      </c>
      <c r="C49" s="482" t="s">
        <v>295</v>
      </c>
      <c r="D49" s="482"/>
      <c r="E49" s="491"/>
      <c r="F49" s="90">
        <v>42244</v>
      </c>
      <c r="G49" s="89">
        <v>22.27</v>
      </c>
      <c r="H49" s="482" t="s">
        <v>244</v>
      </c>
      <c r="I49" s="483"/>
    </row>
    <row r="50" spans="1:9" s="125" customFormat="1" x14ac:dyDescent="0.25">
      <c r="A50" s="90">
        <v>42247</v>
      </c>
      <c r="B50" s="89">
        <v>1.5</v>
      </c>
      <c r="C50" s="482" t="s">
        <v>217</v>
      </c>
      <c r="D50" s="482"/>
      <c r="E50" s="491"/>
      <c r="F50" s="90">
        <v>42245</v>
      </c>
      <c r="G50" s="89">
        <v>1.55</v>
      </c>
      <c r="H50" s="482" t="s">
        <v>244</v>
      </c>
      <c r="I50" s="483"/>
    </row>
    <row r="51" spans="1:9" s="125" customFormat="1" x14ac:dyDescent="0.25">
      <c r="A51" s="90">
        <v>42247</v>
      </c>
      <c r="B51" s="89">
        <v>945</v>
      </c>
      <c r="C51" s="482" t="s">
        <v>294</v>
      </c>
      <c r="D51" s="482"/>
      <c r="E51" s="491"/>
      <c r="F51" s="90">
        <v>42247</v>
      </c>
      <c r="G51" s="89">
        <v>7.38</v>
      </c>
      <c r="H51" s="482" t="s">
        <v>244</v>
      </c>
      <c r="I51" s="483"/>
    </row>
    <row r="52" spans="1:9" s="125" customFormat="1" x14ac:dyDescent="0.25">
      <c r="A52" s="90">
        <v>42247</v>
      </c>
      <c r="B52" s="89">
        <v>1.5</v>
      </c>
      <c r="C52" s="482" t="s">
        <v>217</v>
      </c>
      <c r="D52" s="482"/>
      <c r="E52" s="491"/>
      <c r="F52" s="126"/>
      <c r="G52" s="127"/>
      <c r="H52" s="507"/>
      <c r="I52" s="508"/>
    </row>
    <row r="53" spans="1:9" s="125" customFormat="1" x14ac:dyDescent="0.25">
      <c r="A53" s="90">
        <v>42247</v>
      </c>
      <c r="B53" s="89">
        <v>315</v>
      </c>
      <c r="C53" s="482" t="s">
        <v>289</v>
      </c>
      <c r="D53" s="482"/>
      <c r="E53" s="491"/>
      <c r="F53" s="126"/>
      <c r="G53" s="127"/>
      <c r="H53" s="507"/>
      <c r="I53" s="508"/>
    </row>
    <row r="54" spans="1:9" s="125" customFormat="1" x14ac:dyDescent="0.25">
      <c r="A54" s="90">
        <v>42247</v>
      </c>
      <c r="B54" s="89">
        <v>1.5</v>
      </c>
      <c r="C54" s="482" t="s">
        <v>217</v>
      </c>
      <c r="D54" s="482"/>
      <c r="E54" s="491"/>
      <c r="F54" s="126"/>
      <c r="G54" s="127"/>
      <c r="H54" s="507"/>
      <c r="I54" s="508"/>
    </row>
    <row r="55" spans="1:9" s="125" customFormat="1" x14ac:dyDescent="0.25">
      <c r="A55" s="90">
        <v>42247</v>
      </c>
      <c r="B55" s="89">
        <v>315</v>
      </c>
      <c r="C55" s="482" t="s">
        <v>282</v>
      </c>
      <c r="D55" s="482"/>
      <c r="E55" s="491"/>
      <c r="F55" s="126"/>
      <c r="G55" s="127"/>
      <c r="H55" s="507"/>
      <c r="I55" s="508"/>
    </row>
    <row r="56" spans="1:9" s="125" customFormat="1" ht="15.75" thickBot="1" x14ac:dyDescent="0.3">
      <c r="A56" s="110">
        <v>42247</v>
      </c>
      <c r="B56" s="102">
        <v>1.5</v>
      </c>
      <c r="C56" s="486" t="s">
        <v>217</v>
      </c>
      <c r="D56" s="486"/>
      <c r="E56" s="509"/>
      <c r="F56" s="128"/>
      <c r="G56" s="129"/>
      <c r="H56" s="510"/>
      <c r="I56" s="511"/>
    </row>
    <row r="57" spans="1:9" s="125" customFormat="1" x14ac:dyDescent="0.25"/>
  </sheetData>
  <mergeCells count="104">
    <mergeCell ref="C2:I2"/>
    <mergeCell ref="C3:D4"/>
    <mergeCell ref="E3:E4"/>
    <mergeCell ref="F3:H3"/>
    <mergeCell ref="I3:I4"/>
    <mergeCell ref="C5:D5"/>
    <mergeCell ref="F5:G5"/>
    <mergeCell ref="A11:I11"/>
    <mergeCell ref="A12:E12"/>
    <mergeCell ref="F12:I12"/>
    <mergeCell ref="C13:E13"/>
    <mergeCell ref="H13:I13"/>
    <mergeCell ref="C14:E14"/>
    <mergeCell ref="H14:I14"/>
    <mergeCell ref="C6:D6"/>
    <mergeCell ref="C7:D7"/>
    <mergeCell ref="C8:D8"/>
    <mergeCell ref="C9:D9"/>
    <mergeCell ref="F9:G9"/>
    <mergeCell ref="A10:I10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48:E48"/>
    <mergeCell ref="H48:I48"/>
    <mergeCell ref="C49:E49"/>
    <mergeCell ref="H49:I49"/>
    <mergeCell ref="C50:E50"/>
    <mergeCell ref="H50:I50"/>
    <mergeCell ref="C45:E45"/>
    <mergeCell ref="H45:I45"/>
    <mergeCell ref="C46:E46"/>
    <mergeCell ref="H46:I46"/>
    <mergeCell ref="C47:E47"/>
    <mergeCell ref="H47:I47"/>
    <mergeCell ref="C54:E54"/>
    <mergeCell ref="H54:I54"/>
    <mergeCell ref="C55:E55"/>
    <mergeCell ref="H55:I55"/>
    <mergeCell ref="C56:E56"/>
    <mergeCell ref="H56:I56"/>
    <mergeCell ref="C51:E51"/>
    <mergeCell ref="H51:I51"/>
    <mergeCell ref="C52:E52"/>
    <mergeCell ref="H52:I52"/>
    <mergeCell ref="C53:E53"/>
    <mergeCell ref="H53:I53"/>
  </mergeCells>
  <pageMargins left="0.7" right="0.7" top="0.75" bottom="0.75" header="0.3" footer="0.3"/>
  <pageSetup paperSize="9" scale="77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3"/>
  <dimension ref="A1:I50"/>
  <sheetViews>
    <sheetView zoomScaleNormal="100" workbookViewId="0">
      <selection activeCell="E9" sqref="E9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359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349</v>
      </c>
      <c r="D5" s="359"/>
      <c r="E5" s="10">
        <v>16592.580000000002</v>
      </c>
      <c r="F5" s="360">
        <v>4293.37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8403</v>
      </c>
      <c r="F6" s="10">
        <v>2935.4</v>
      </c>
      <c r="G6" s="10">
        <v>21578.41</v>
      </c>
      <c r="H6" s="26"/>
      <c r="I6" s="28"/>
    </row>
    <row r="7" spans="1:9" x14ac:dyDescent="0.25">
      <c r="C7" s="494" t="s">
        <v>298</v>
      </c>
      <c r="D7" s="495"/>
      <c r="E7" s="10">
        <v>21500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33138.239999999998</v>
      </c>
      <c r="F8" s="10">
        <v>22360.2</v>
      </c>
      <c r="G8" s="10"/>
      <c r="H8" s="26"/>
      <c r="I8" s="28"/>
    </row>
    <row r="9" spans="1:9" ht="36.75" customHeight="1" thickBot="1" x14ac:dyDescent="0.3">
      <c r="C9" s="420" t="s">
        <v>350</v>
      </c>
      <c r="D9" s="421"/>
      <c r="E9" s="47">
        <f>E5+E6+E7-E8</f>
        <v>13357.340000000004</v>
      </c>
      <c r="F9" s="422">
        <f>F5+F6+G6-F8-G8</f>
        <v>6446.98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09" t="s">
        <v>30</v>
      </c>
      <c r="G13" s="108" t="s">
        <v>31</v>
      </c>
      <c r="H13" s="443" t="s">
        <v>32</v>
      </c>
      <c r="I13" s="481"/>
    </row>
    <row r="14" spans="1:9" s="125" customFormat="1" ht="15" customHeight="1" x14ac:dyDescent="0.25">
      <c r="A14" s="90">
        <v>42249</v>
      </c>
      <c r="B14" s="89">
        <v>924.53</v>
      </c>
      <c r="C14" s="407" t="s">
        <v>330</v>
      </c>
      <c r="D14" s="407"/>
      <c r="E14" s="408"/>
      <c r="F14" s="90">
        <v>42248</v>
      </c>
      <c r="G14" s="89">
        <v>9.5500000000000007</v>
      </c>
      <c r="H14" s="482" t="s">
        <v>244</v>
      </c>
      <c r="I14" s="483"/>
    </row>
    <row r="15" spans="1:9" s="125" customFormat="1" ht="15" customHeight="1" x14ac:dyDescent="0.25">
      <c r="A15" s="90">
        <v>42249</v>
      </c>
      <c r="B15" s="89">
        <v>1.5</v>
      </c>
      <c r="C15" s="482" t="s">
        <v>217</v>
      </c>
      <c r="D15" s="482"/>
      <c r="E15" s="483"/>
      <c r="F15" s="90">
        <v>42249</v>
      </c>
      <c r="G15" s="89">
        <v>31.5</v>
      </c>
      <c r="H15" s="482" t="s">
        <v>244</v>
      </c>
      <c r="I15" s="483"/>
    </row>
    <row r="16" spans="1:9" s="125" customFormat="1" ht="15" customHeight="1" x14ac:dyDescent="0.25">
      <c r="A16" s="90">
        <v>42254</v>
      </c>
      <c r="B16" s="89">
        <v>1119.7</v>
      </c>
      <c r="C16" s="482" t="s">
        <v>346</v>
      </c>
      <c r="D16" s="482"/>
      <c r="E16" s="483"/>
      <c r="F16" s="90">
        <v>42250</v>
      </c>
      <c r="G16" s="89">
        <v>6.87</v>
      </c>
      <c r="H16" s="482" t="s">
        <v>244</v>
      </c>
      <c r="I16" s="483"/>
    </row>
    <row r="17" spans="1:9" s="125" customFormat="1" ht="15" customHeight="1" x14ac:dyDescent="0.25">
      <c r="A17" s="90">
        <v>42254</v>
      </c>
      <c r="B17" s="89">
        <v>1.5</v>
      </c>
      <c r="C17" s="482" t="s">
        <v>217</v>
      </c>
      <c r="D17" s="482"/>
      <c r="E17" s="483"/>
      <c r="F17" s="90">
        <v>42251</v>
      </c>
      <c r="G17" s="89">
        <v>11.34</v>
      </c>
      <c r="H17" s="482" t="s">
        <v>244</v>
      </c>
      <c r="I17" s="483"/>
    </row>
    <row r="18" spans="1:9" s="125" customFormat="1" ht="15" customHeight="1" x14ac:dyDescent="0.25">
      <c r="A18" s="90">
        <v>42254</v>
      </c>
      <c r="B18" s="89">
        <v>80.08</v>
      </c>
      <c r="C18" s="482" t="s">
        <v>305</v>
      </c>
      <c r="D18" s="482"/>
      <c r="E18" s="483"/>
      <c r="F18" s="90">
        <v>42252</v>
      </c>
      <c r="G18" s="89">
        <v>1.93</v>
      </c>
      <c r="H18" s="482" t="s">
        <v>244</v>
      </c>
      <c r="I18" s="483"/>
    </row>
    <row r="19" spans="1:9" s="125" customFormat="1" ht="15" customHeight="1" x14ac:dyDescent="0.25">
      <c r="A19" s="90">
        <v>42254</v>
      </c>
      <c r="B19" s="89">
        <v>1.5</v>
      </c>
      <c r="C19" s="482" t="s">
        <v>217</v>
      </c>
      <c r="D19" s="482"/>
      <c r="E19" s="483"/>
      <c r="F19" s="90">
        <v>42253</v>
      </c>
      <c r="G19" s="89">
        <v>0.39</v>
      </c>
      <c r="H19" s="482" t="s">
        <v>244</v>
      </c>
      <c r="I19" s="483"/>
    </row>
    <row r="20" spans="1:9" s="125" customFormat="1" ht="15" customHeight="1" x14ac:dyDescent="0.25">
      <c r="A20" s="90">
        <v>42254</v>
      </c>
      <c r="B20" s="89">
        <v>1103.79</v>
      </c>
      <c r="C20" s="482" t="s">
        <v>304</v>
      </c>
      <c r="D20" s="482"/>
      <c r="E20" s="483"/>
      <c r="F20" s="90">
        <v>42254</v>
      </c>
      <c r="G20" s="89">
        <v>2.4500000000000002</v>
      </c>
      <c r="H20" s="482" t="s">
        <v>244</v>
      </c>
      <c r="I20" s="483"/>
    </row>
    <row r="21" spans="1:9" s="125" customFormat="1" ht="15" customHeight="1" x14ac:dyDescent="0.25">
      <c r="A21" s="90">
        <v>42254</v>
      </c>
      <c r="B21" s="89">
        <v>1.5</v>
      </c>
      <c r="C21" s="482" t="s">
        <v>217</v>
      </c>
      <c r="D21" s="482"/>
      <c r="E21" s="483"/>
      <c r="F21" s="90">
        <v>42254</v>
      </c>
      <c r="G21" s="89">
        <v>77.25</v>
      </c>
      <c r="H21" s="482" t="s">
        <v>15</v>
      </c>
      <c r="I21" s="483"/>
    </row>
    <row r="22" spans="1:9" s="125" customFormat="1" ht="15" customHeight="1" x14ac:dyDescent="0.25">
      <c r="A22" s="90">
        <v>42254</v>
      </c>
      <c r="B22" s="89">
        <v>849.77</v>
      </c>
      <c r="C22" s="482" t="s">
        <v>306</v>
      </c>
      <c r="D22" s="482"/>
      <c r="E22" s="483"/>
      <c r="F22" s="90">
        <v>42254</v>
      </c>
      <c r="G22" s="89">
        <v>91.5</v>
      </c>
      <c r="H22" s="482" t="s">
        <v>16</v>
      </c>
      <c r="I22" s="483"/>
    </row>
    <row r="23" spans="1:9" s="125" customFormat="1" ht="15" customHeight="1" x14ac:dyDescent="0.25">
      <c r="A23" s="90">
        <v>42254</v>
      </c>
      <c r="B23" s="89">
        <v>1</v>
      </c>
      <c r="C23" s="482" t="s">
        <v>217</v>
      </c>
      <c r="D23" s="482"/>
      <c r="E23" s="483"/>
      <c r="F23" s="90">
        <v>42255</v>
      </c>
      <c r="G23" s="89">
        <v>6.98</v>
      </c>
      <c r="H23" s="482" t="s">
        <v>244</v>
      </c>
      <c r="I23" s="483"/>
    </row>
    <row r="24" spans="1:9" s="125" customFormat="1" ht="15" customHeight="1" x14ac:dyDescent="0.25">
      <c r="A24" s="90">
        <v>42255</v>
      </c>
      <c r="B24" s="89">
        <v>17573.43</v>
      </c>
      <c r="C24" s="482" t="s">
        <v>188</v>
      </c>
      <c r="D24" s="482"/>
      <c r="E24" s="483"/>
      <c r="F24" s="90">
        <v>42255</v>
      </c>
      <c r="G24" s="89">
        <v>7900</v>
      </c>
      <c r="H24" s="482" t="s">
        <v>290</v>
      </c>
      <c r="I24" s="483"/>
    </row>
    <row r="25" spans="1:9" s="125" customFormat="1" ht="15" customHeight="1" x14ac:dyDescent="0.25">
      <c r="A25" s="90">
        <v>42255</v>
      </c>
      <c r="B25" s="89">
        <v>1.5</v>
      </c>
      <c r="C25" s="482" t="s">
        <v>217</v>
      </c>
      <c r="D25" s="482"/>
      <c r="E25" s="483"/>
      <c r="F25" s="90">
        <v>42256</v>
      </c>
      <c r="G25" s="89">
        <v>22.88</v>
      </c>
      <c r="H25" s="482" t="s">
        <v>244</v>
      </c>
      <c r="I25" s="483"/>
    </row>
    <row r="26" spans="1:9" s="125" customFormat="1" ht="15" customHeight="1" x14ac:dyDescent="0.25">
      <c r="A26" s="90">
        <v>42255</v>
      </c>
      <c r="B26" s="89">
        <v>1480.9</v>
      </c>
      <c r="C26" s="482" t="s">
        <v>307</v>
      </c>
      <c r="D26" s="482"/>
      <c r="E26" s="483"/>
      <c r="F26" s="90">
        <v>42257</v>
      </c>
      <c r="G26" s="89">
        <v>7.58</v>
      </c>
      <c r="H26" s="482" t="s">
        <v>244</v>
      </c>
      <c r="I26" s="483"/>
    </row>
    <row r="27" spans="1:9" s="125" customFormat="1" ht="15" customHeight="1" x14ac:dyDescent="0.25">
      <c r="A27" s="90">
        <v>42255</v>
      </c>
      <c r="B27" s="89">
        <v>1.5</v>
      </c>
      <c r="C27" s="482" t="s">
        <v>217</v>
      </c>
      <c r="D27" s="482"/>
      <c r="E27" s="483"/>
      <c r="F27" s="90">
        <v>42258</v>
      </c>
      <c r="G27" s="89">
        <v>7.82</v>
      </c>
      <c r="H27" s="482" t="s">
        <v>244</v>
      </c>
      <c r="I27" s="483"/>
    </row>
    <row r="28" spans="1:9" s="125" customFormat="1" ht="15" customHeight="1" x14ac:dyDescent="0.25">
      <c r="A28" s="90">
        <v>42255</v>
      </c>
      <c r="B28" s="89">
        <v>1314.71</v>
      </c>
      <c r="C28" s="482" t="s">
        <v>343</v>
      </c>
      <c r="D28" s="482"/>
      <c r="E28" s="483"/>
      <c r="F28" s="90">
        <v>42259</v>
      </c>
      <c r="G28" s="89">
        <v>3.43</v>
      </c>
      <c r="H28" s="482" t="s">
        <v>244</v>
      </c>
      <c r="I28" s="483"/>
    </row>
    <row r="29" spans="1:9" s="125" customFormat="1" ht="15" customHeight="1" x14ac:dyDescent="0.25">
      <c r="A29" s="90">
        <v>42257</v>
      </c>
      <c r="B29" s="89">
        <v>500</v>
      </c>
      <c r="C29" s="482" t="s">
        <v>302</v>
      </c>
      <c r="D29" s="482"/>
      <c r="E29" s="483"/>
      <c r="F29" s="90">
        <v>42261</v>
      </c>
      <c r="G29" s="89">
        <v>11.55</v>
      </c>
      <c r="H29" s="482" t="s">
        <v>244</v>
      </c>
      <c r="I29" s="483"/>
    </row>
    <row r="30" spans="1:9" s="125" customFormat="1" ht="15" customHeight="1" x14ac:dyDescent="0.25">
      <c r="A30" s="90">
        <v>42257</v>
      </c>
      <c r="B30" s="89">
        <v>1.5</v>
      </c>
      <c r="C30" s="482" t="s">
        <v>217</v>
      </c>
      <c r="D30" s="482"/>
      <c r="E30" s="483"/>
      <c r="F30" s="90">
        <v>42261</v>
      </c>
      <c r="G30" s="89">
        <v>168.5</v>
      </c>
      <c r="H30" s="482" t="s">
        <v>22</v>
      </c>
      <c r="I30" s="483"/>
    </row>
    <row r="31" spans="1:9" s="125" customFormat="1" ht="15" customHeight="1" x14ac:dyDescent="0.25">
      <c r="A31" s="90">
        <v>42258</v>
      </c>
      <c r="B31" s="89">
        <v>921.58</v>
      </c>
      <c r="C31" s="482" t="s">
        <v>330</v>
      </c>
      <c r="D31" s="482"/>
      <c r="E31" s="483"/>
      <c r="F31" s="90">
        <v>42261</v>
      </c>
      <c r="G31" s="89">
        <v>17.3</v>
      </c>
      <c r="H31" s="482" t="s">
        <v>194</v>
      </c>
      <c r="I31" s="483"/>
    </row>
    <row r="32" spans="1:9" s="125" customFormat="1" ht="15" customHeight="1" x14ac:dyDescent="0.25">
      <c r="A32" s="90">
        <v>42258</v>
      </c>
      <c r="B32" s="89">
        <v>1.5</v>
      </c>
      <c r="C32" s="482" t="s">
        <v>217</v>
      </c>
      <c r="D32" s="482"/>
      <c r="E32" s="483"/>
      <c r="F32" s="90">
        <v>42261</v>
      </c>
      <c r="G32" s="89">
        <v>85.1</v>
      </c>
      <c r="H32" s="482" t="s">
        <v>21</v>
      </c>
      <c r="I32" s="483"/>
    </row>
    <row r="33" spans="1:9" s="125" customFormat="1" ht="15" customHeight="1" x14ac:dyDescent="0.25">
      <c r="A33" s="90">
        <v>42261</v>
      </c>
      <c r="B33" s="89">
        <v>19.600000000000001</v>
      </c>
      <c r="C33" s="482" t="s">
        <v>309</v>
      </c>
      <c r="D33" s="482"/>
      <c r="E33" s="483"/>
      <c r="F33" s="90">
        <v>42261</v>
      </c>
      <c r="G33" s="89">
        <v>113.2</v>
      </c>
      <c r="H33" s="482" t="s">
        <v>20</v>
      </c>
      <c r="I33" s="483"/>
    </row>
    <row r="34" spans="1:9" s="125" customFormat="1" ht="15" customHeight="1" x14ac:dyDescent="0.25">
      <c r="A34" s="90">
        <v>42261</v>
      </c>
      <c r="B34" s="89">
        <v>60.9</v>
      </c>
      <c r="C34" s="482" t="s">
        <v>273</v>
      </c>
      <c r="D34" s="482"/>
      <c r="E34" s="483"/>
      <c r="F34" s="90">
        <v>42261</v>
      </c>
      <c r="G34" s="89">
        <v>52.6</v>
      </c>
      <c r="H34" s="482" t="s">
        <v>18</v>
      </c>
      <c r="I34" s="483"/>
    </row>
    <row r="35" spans="1:9" s="125" customFormat="1" ht="15" customHeight="1" x14ac:dyDescent="0.25">
      <c r="A35" s="90">
        <v>42262</v>
      </c>
      <c r="B35" s="89">
        <v>368.75</v>
      </c>
      <c r="C35" s="482" t="s">
        <v>300</v>
      </c>
      <c r="D35" s="482"/>
      <c r="E35" s="483"/>
      <c r="F35" s="90">
        <v>42262</v>
      </c>
      <c r="G35" s="89">
        <v>8.83</v>
      </c>
      <c r="H35" s="482" t="s">
        <v>244</v>
      </c>
      <c r="I35" s="483"/>
    </row>
    <row r="36" spans="1:9" s="125" customFormat="1" ht="15" customHeight="1" x14ac:dyDescent="0.25">
      <c r="A36" s="90">
        <v>42265</v>
      </c>
      <c r="B36" s="89">
        <v>300</v>
      </c>
      <c r="C36" s="482" t="s">
        <v>329</v>
      </c>
      <c r="D36" s="482"/>
      <c r="E36" s="483"/>
      <c r="F36" s="90">
        <v>42263</v>
      </c>
      <c r="G36" s="89">
        <v>14.79</v>
      </c>
      <c r="H36" s="482" t="s">
        <v>244</v>
      </c>
      <c r="I36" s="483"/>
    </row>
    <row r="37" spans="1:9" s="125" customFormat="1" ht="15" customHeight="1" x14ac:dyDescent="0.25">
      <c r="A37" s="90">
        <v>42265</v>
      </c>
      <c r="B37" s="89">
        <v>1.5</v>
      </c>
      <c r="C37" s="482" t="s">
        <v>217</v>
      </c>
      <c r="D37" s="482"/>
      <c r="E37" s="483"/>
      <c r="F37" s="90">
        <v>42264</v>
      </c>
      <c r="G37" s="89">
        <v>11.92</v>
      </c>
      <c r="H37" s="482" t="s">
        <v>244</v>
      </c>
      <c r="I37" s="483"/>
    </row>
    <row r="38" spans="1:9" s="125" customFormat="1" ht="15" customHeight="1" x14ac:dyDescent="0.25">
      <c r="A38" s="90">
        <v>42265</v>
      </c>
      <c r="B38" s="89">
        <v>750</v>
      </c>
      <c r="C38" s="482" t="s">
        <v>303</v>
      </c>
      <c r="D38" s="482"/>
      <c r="E38" s="483"/>
      <c r="F38" s="90">
        <v>42265</v>
      </c>
      <c r="G38" s="89">
        <v>7.26</v>
      </c>
      <c r="H38" s="482" t="s">
        <v>244</v>
      </c>
      <c r="I38" s="483"/>
    </row>
    <row r="39" spans="1:9" s="125" customFormat="1" x14ac:dyDescent="0.25">
      <c r="A39" s="90">
        <v>42265</v>
      </c>
      <c r="B39" s="89">
        <v>1.5</v>
      </c>
      <c r="C39" s="482" t="s">
        <v>217</v>
      </c>
      <c r="D39" s="482"/>
      <c r="E39" s="483"/>
      <c r="F39" s="90">
        <v>42266</v>
      </c>
      <c r="G39" s="89">
        <v>4.32</v>
      </c>
      <c r="H39" s="482" t="s">
        <v>244</v>
      </c>
      <c r="I39" s="483"/>
    </row>
    <row r="40" spans="1:9" s="125" customFormat="1" x14ac:dyDescent="0.25">
      <c r="A40" s="90">
        <v>42268</v>
      </c>
      <c r="B40" s="89">
        <v>500</v>
      </c>
      <c r="C40" s="482" t="s">
        <v>329</v>
      </c>
      <c r="D40" s="482"/>
      <c r="E40" s="483"/>
      <c r="F40" s="90">
        <v>42267</v>
      </c>
      <c r="G40" s="89">
        <v>0.39</v>
      </c>
      <c r="H40" s="482" t="s">
        <v>244</v>
      </c>
      <c r="I40" s="483"/>
    </row>
    <row r="41" spans="1:9" s="125" customFormat="1" x14ac:dyDescent="0.25">
      <c r="A41" s="90">
        <v>42268</v>
      </c>
      <c r="B41" s="89">
        <v>1.5</v>
      </c>
      <c r="C41" s="482" t="s">
        <v>217</v>
      </c>
      <c r="D41" s="482"/>
      <c r="E41" s="483"/>
      <c r="F41" s="90">
        <v>42268</v>
      </c>
      <c r="G41" s="89">
        <v>15.91</v>
      </c>
      <c r="H41" s="482" t="s">
        <v>244</v>
      </c>
      <c r="I41" s="483"/>
    </row>
    <row r="42" spans="1:9" s="125" customFormat="1" x14ac:dyDescent="0.25">
      <c r="A42" s="90">
        <v>42269</v>
      </c>
      <c r="B42" s="89">
        <v>4900</v>
      </c>
      <c r="C42" s="482" t="s">
        <v>360</v>
      </c>
      <c r="D42" s="482"/>
      <c r="E42" s="483"/>
      <c r="F42" s="90">
        <v>42269</v>
      </c>
      <c r="G42" s="89">
        <v>10.76</v>
      </c>
      <c r="H42" s="482" t="s">
        <v>244</v>
      </c>
      <c r="I42" s="483"/>
    </row>
    <row r="43" spans="1:9" s="125" customFormat="1" x14ac:dyDescent="0.25">
      <c r="A43" s="90">
        <v>42269</v>
      </c>
      <c r="B43" s="89">
        <v>1.5</v>
      </c>
      <c r="C43" s="482" t="s">
        <v>217</v>
      </c>
      <c r="D43" s="482"/>
      <c r="E43" s="483"/>
      <c r="F43" s="90">
        <v>42269</v>
      </c>
      <c r="G43" s="89">
        <v>13500</v>
      </c>
      <c r="H43" s="482" t="s">
        <v>290</v>
      </c>
      <c r="I43" s="483"/>
    </row>
    <row r="44" spans="1:9" s="125" customFormat="1" x14ac:dyDescent="0.25">
      <c r="A44" s="90">
        <v>42270</v>
      </c>
      <c r="B44" s="89">
        <v>350</v>
      </c>
      <c r="C44" s="482" t="s">
        <v>361</v>
      </c>
      <c r="D44" s="482"/>
      <c r="E44" s="483"/>
      <c r="F44" s="90">
        <v>42270</v>
      </c>
      <c r="G44" s="89">
        <v>4.99</v>
      </c>
      <c r="H44" s="482" t="s">
        <v>244</v>
      </c>
      <c r="I44" s="483"/>
    </row>
    <row r="45" spans="1:9" s="125" customFormat="1" x14ac:dyDescent="0.25">
      <c r="A45" s="90">
        <v>42270</v>
      </c>
      <c r="B45" s="89">
        <v>1.5</v>
      </c>
      <c r="C45" s="482" t="s">
        <v>217</v>
      </c>
      <c r="D45" s="482"/>
      <c r="E45" s="483"/>
      <c r="F45" s="90">
        <v>42274</v>
      </c>
      <c r="G45" s="89">
        <v>0.36</v>
      </c>
      <c r="H45" s="482" t="s">
        <v>244</v>
      </c>
      <c r="I45" s="483"/>
    </row>
    <row r="46" spans="1:9" s="125" customFormat="1" x14ac:dyDescent="0.25">
      <c r="A46" s="90"/>
      <c r="B46" s="89"/>
      <c r="C46" s="482"/>
      <c r="D46" s="482"/>
      <c r="E46" s="483"/>
      <c r="F46" s="90">
        <v>42275</v>
      </c>
      <c r="G46" s="89">
        <v>15.96</v>
      </c>
      <c r="H46" s="482" t="s">
        <v>244</v>
      </c>
      <c r="I46" s="483"/>
    </row>
    <row r="47" spans="1:9" s="125" customFormat="1" x14ac:dyDescent="0.25">
      <c r="A47" s="90"/>
      <c r="B47" s="89"/>
      <c r="C47" s="482"/>
      <c r="D47" s="482"/>
      <c r="E47" s="483"/>
      <c r="F47" s="90">
        <v>42275</v>
      </c>
      <c r="G47" s="89">
        <v>107.5</v>
      </c>
      <c r="H47" s="482" t="s">
        <v>239</v>
      </c>
      <c r="I47" s="483"/>
    </row>
    <row r="48" spans="1:9" s="125" customFormat="1" x14ac:dyDescent="0.25">
      <c r="A48" s="90"/>
      <c r="B48" s="89"/>
      <c r="C48" s="482"/>
      <c r="D48" s="482"/>
      <c r="E48" s="483"/>
      <c r="F48" s="90">
        <v>42276</v>
      </c>
      <c r="G48" s="89">
        <v>8.3699999999999992</v>
      </c>
      <c r="H48" s="482" t="s">
        <v>244</v>
      </c>
      <c r="I48" s="483"/>
    </row>
    <row r="49" spans="1:9" s="125" customFormat="1" ht="15.75" thickBot="1" x14ac:dyDescent="0.3">
      <c r="A49" s="110"/>
      <c r="B49" s="102"/>
      <c r="C49" s="486"/>
      <c r="D49" s="486"/>
      <c r="E49" s="487"/>
      <c r="F49" s="110">
        <v>42277</v>
      </c>
      <c r="G49" s="102">
        <v>19.12</v>
      </c>
      <c r="H49" s="486" t="s">
        <v>244</v>
      </c>
      <c r="I49" s="487"/>
    </row>
    <row r="50" spans="1:9" s="125" customFormat="1" x14ac:dyDescent="0.25"/>
  </sheetData>
  <mergeCells count="90">
    <mergeCell ref="C49:E49"/>
    <mergeCell ref="H49:I49"/>
    <mergeCell ref="C46:E46"/>
    <mergeCell ref="H46:I46"/>
    <mergeCell ref="C47:E47"/>
    <mergeCell ref="H47:I47"/>
    <mergeCell ref="C48:E48"/>
    <mergeCell ref="H48:I48"/>
    <mergeCell ref="C43:E43"/>
    <mergeCell ref="H43:I43"/>
    <mergeCell ref="C44:E44"/>
    <mergeCell ref="H44:I44"/>
    <mergeCell ref="C45:E45"/>
    <mergeCell ref="H45:I45"/>
    <mergeCell ref="C40:E40"/>
    <mergeCell ref="H40:I40"/>
    <mergeCell ref="C41:E41"/>
    <mergeCell ref="H41:I41"/>
    <mergeCell ref="C42:E42"/>
    <mergeCell ref="H42:I42"/>
    <mergeCell ref="C36:E36"/>
    <mergeCell ref="H36:I36"/>
    <mergeCell ref="C38:E38"/>
    <mergeCell ref="H38:I38"/>
    <mergeCell ref="C39:E39"/>
    <mergeCell ref="H39:I39"/>
    <mergeCell ref="C37:E37"/>
    <mergeCell ref="H37:I37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C14:E14"/>
    <mergeCell ref="H14:I14"/>
    <mergeCell ref="C6:D6"/>
    <mergeCell ref="C7:D7"/>
    <mergeCell ref="C8:D8"/>
    <mergeCell ref="C9:D9"/>
    <mergeCell ref="F9:G9"/>
    <mergeCell ref="A10:I10"/>
    <mergeCell ref="A11:I11"/>
    <mergeCell ref="A12:E12"/>
    <mergeCell ref="F12:I12"/>
    <mergeCell ref="C13:E13"/>
    <mergeCell ref="H13:I13"/>
    <mergeCell ref="C5:D5"/>
    <mergeCell ref="F5:G5"/>
    <mergeCell ref="C2:I2"/>
    <mergeCell ref="C3:D4"/>
    <mergeCell ref="E3:E4"/>
    <mergeCell ref="F3:H3"/>
    <mergeCell ref="I3:I4"/>
  </mergeCells>
  <pageMargins left="0.7" right="0.7" top="0.75" bottom="0.75" header="0.3" footer="0.3"/>
  <pageSetup paperSize="9" scale="77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4"/>
  <dimension ref="A1:I55"/>
  <sheetViews>
    <sheetView topLeftCell="A19" zoomScaleNormal="100" workbookViewId="0">
      <selection activeCell="C49" sqref="C49:E49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362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363</v>
      </c>
      <c r="D5" s="359"/>
      <c r="E5" s="10">
        <v>13357.34</v>
      </c>
      <c r="F5" s="360">
        <v>6446.98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8660</v>
      </c>
      <c r="F6" s="10">
        <v>2368</v>
      </c>
      <c r="G6" s="10">
        <v>29311.63</v>
      </c>
      <c r="H6" s="26"/>
      <c r="I6" s="28"/>
    </row>
    <row r="7" spans="1:9" x14ac:dyDescent="0.25">
      <c r="C7" s="494" t="s">
        <v>298</v>
      </c>
      <c r="D7" s="495"/>
      <c r="E7" s="10">
        <v>11400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31837.57</v>
      </c>
      <c r="F8" s="10">
        <v>12570.83</v>
      </c>
      <c r="G8" s="10"/>
      <c r="H8" s="26"/>
      <c r="I8" s="28"/>
    </row>
    <row r="9" spans="1:9" ht="36.75" customHeight="1" thickBot="1" x14ac:dyDescent="0.3">
      <c r="C9" s="420" t="s">
        <v>364</v>
      </c>
      <c r="D9" s="421"/>
      <c r="E9" s="47">
        <f>E5+E6+E7-E8</f>
        <v>1579.7699999999968</v>
      </c>
      <c r="F9" s="422">
        <f>F5+F6+G6-F8-G8</f>
        <v>25555.78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09" t="s">
        <v>30</v>
      </c>
      <c r="G13" s="108" t="s">
        <v>31</v>
      </c>
      <c r="H13" s="443" t="s">
        <v>32</v>
      </c>
      <c r="I13" s="481"/>
    </row>
    <row r="14" spans="1:9" s="125" customFormat="1" ht="15" customHeight="1" x14ac:dyDescent="0.25">
      <c r="A14" s="90">
        <v>42278</v>
      </c>
      <c r="B14" s="89">
        <v>940</v>
      </c>
      <c r="C14" s="407" t="s">
        <v>365</v>
      </c>
      <c r="D14" s="407"/>
      <c r="E14" s="408"/>
      <c r="F14" s="90">
        <v>42278</v>
      </c>
      <c r="G14" s="89">
        <v>5.31</v>
      </c>
      <c r="H14" s="482" t="s">
        <v>244</v>
      </c>
      <c r="I14" s="483"/>
    </row>
    <row r="15" spans="1:9" s="125" customFormat="1" ht="15" customHeight="1" x14ac:dyDescent="0.25">
      <c r="A15" s="90">
        <v>42278</v>
      </c>
      <c r="B15" s="89">
        <v>1.5</v>
      </c>
      <c r="C15" s="482" t="s">
        <v>217</v>
      </c>
      <c r="D15" s="482"/>
      <c r="E15" s="483"/>
      <c r="F15" s="90">
        <v>42279</v>
      </c>
      <c r="G15" s="89">
        <v>31.5</v>
      </c>
      <c r="H15" s="482" t="s">
        <v>244</v>
      </c>
      <c r="I15" s="483"/>
    </row>
    <row r="16" spans="1:9" s="125" customFormat="1" ht="15" customHeight="1" x14ac:dyDescent="0.25">
      <c r="A16" s="90">
        <v>42278</v>
      </c>
      <c r="B16" s="89">
        <v>315</v>
      </c>
      <c r="C16" s="407" t="s">
        <v>282</v>
      </c>
      <c r="D16" s="407"/>
      <c r="E16" s="408"/>
      <c r="F16" s="90">
        <v>42279</v>
      </c>
      <c r="G16" s="89">
        <v>4.4000000000000004</v>
      </c>
      <c r="H16" s="482" t="s">
        <v>244</v>
      </c>
      <c r="I16" s="483"/>
    </row>
    <row r="17" spans="1:9" s="125" customFormat="1" ht="15" customHeight="1" x14ac:dyDescent="0.25">
      <c r="A17" s="90">
        <v>42278</v>
      </c>
      <c r="B17" s="89">
        <v>1.5</v>
      </c>
      <c r="C17" s="482" t="s">
        <v>217</v>
      </c>
      <c r="D17" s="482"/>
      <c r="E17" s="483"/>
      <c r="F17" s="90">
        <v>42280</v>
      </c>
      <c r="G17" s="89">
        <v>6.33</v>
      </c>
      <c r="H17" s="482" t="s">
        <v>244</v>
      </c>
      <c r="I17" s="483"/>
    </row>
    <row r="18" spans="1:9" s="125" customFormat="1" ht="15" customHeight="1" x14ac:dyDescent="0.25">
      <c r="A18" s="90">
        <v>42278</v>
      </c>
      <c r="B18" s="89">
        <v>315</v>
      </c>
      <c r="C18" s="407" t="s">
        <v>295</v>
      </c>
      <c r="D18" s="407"/>
      <c r="E18" s="408"/>
      <c r="F18" s="90">
        <v>42282</v>
      </c>
      <c r="G18" s="89">
        <v>3.66</v>
      </c>
      <c r="H18" s="482" t="s">
        <v>244</v>
      </c>
      <c r="I18" s="483"/>
    </row>
    <row r="19" spans="1:9" s="125" customFormat="1" ht="15" customHeight="1" x14ac:dyDescent="0.25">
      <c r="A19" s="90">
        <v>42278</v>
      </c>
      <c r="B19" s="89">
        <v>1.5</v>
      </c>
      <c r="C19" s="482" t="s">
        <v>217</v>
      </c>
      <c r="D19" s="482"/>
      <c r="E19" s="483"/>
      <c r="F19" s="90">
        <v>42283</v>
      </c>
      <c r="G19" s="89">
        <v>2.63</v>
      </c>
      <c r="H19" s="482" t="s">
        <v>244</v>
      </c>
      <c r="I19" s="483"/>
    </row>
    <row r="20" spans="1:9" s="125" customFormat="1" ht="15" customHeight="1" x14ac:dyDescent="0.25">
      <c r="A20" s="90">
        <v>42278</v>
      </c>
      <c r="B20" s="89">
        <v>315</v>
      </c>
      <c r="C20" s="407" t="s">
        <v>289</v>
      </c>
      <c r="D20" s="407"/>
      <c r="E20" s="408"/>
      <c r="F20" s="90">
        <v>42283</v>
      </c>
      <c r="G20" s="89">
        <v>8500</v>
      </c>
      <c r="H20" s="482" t="s">
        <v>290</v>
      </c>
      <c r="I20" s="483"/>
    </row>
    <row r="21" spans="1:9" s="125" customFormat="1" ht="15" customHeight="1" x14ac:dyDescent="0.25">
      <c r="A21" s="90">
        <v>42278</v>
      </c>
      <c r="B21" s="89">
        <v>1.5</v>
      </c>
      <c r="C21" s="482" t="s">
        <v>217</v>
      </c>
      <c r="D21" s="482"/>
      <c r="E21" s="483"/>
      <c r="F21" s="90">
        <v>42284</v>
      </c>
      <c r="G21" s="89">
        <v>77.5</v>
      </c>
      <c r="H21" s="482" t="s">
        <v>15</v>
      </c>
      <c r="I21" s="483"/>
    </row>
    <row r="22" spans="1:9" s="125" customFormat="1" ht="15" customHeight="1" x14ac:dyDescent="0.25">
      <c r="A22" s="90">
        <v>42282</v>
      </c>
      <c r="B22" s="89">
        <v>1000</v>
      </c>
      <c r="C22" s="482" t="s">
        <v>238</v>
      </c>
      <c r="D22" s="482"/>
      <c r="E22" s="483"/>
      <c r="F22" s="90">
        <v>42284</v>
      </c>
      <c r="G22" s="89">
        <v>91.5</v>
      </c>
      <c r="H22" s="482" t="s">
        <v>16</v>
      </c>
      <c r="I22" s="483"/>
    </row>
    <row r="23" spans="1:9" s="125" customFormat="1" ht="15" customHeight="1" x14ac:dyDescent="0.25">
      <c r="A23" s="90">
        <v>42282</v>
      </c>
      <c r="B23" s="89">
        <v>1.5</v>
      </c>
      <c r="C23" s="482" t="s">
        <v>217</v>
      </c>
      <c r="D23" s="482"/>
      <c r="E23" s="483"/>
      <c r="F23" s="90">
        <v>42284</v>
      </c>
      <c r="G23" s="89">
        <v>17.82</v>
      </c>
      <c r="H23" s="482" t="s">
        <v>244</v>
      </c>
      <c r="I23" s="483"/>
    </row>
    <row r="24" spans="1:9" s="125" customFormat="1" ht="15" customHeight="1" x14ac:dyDescent="0.25">
      <c r="A24" s="90">
        <v>42286</v>
      </c>
      <c r="B24" s="89">
        <v>17353.150000000001</v>
      </c>
      <c r="C24" s="482" t="s">
        <v>188</v>
      </c>
      <c r="D24" s="482"/>
      <c r="E24" s="483"/>
      <c r="F24" s="90">
        <v>42285</v>
      </c>
      <c r="G24" s="89">
        <v>8.2100000000000009</v>
      </c>
      <c r="H24" s="482" t="s">
        <v>244</v>
      </c>
      <c r="I24" s="483"/>
    </row>
    <row r="25" spans="1:9" s="125" customFormat="1" ht="15" customHeight="1" x14ac:dyDescent="0.25">
      <c r="A25" s="90">
        <v>42286</v>
      </c>
      <c r="B25" s="89">
        <v>1.5</v>
      </c>
      <c r="C25" s="482" t="s">
        <v>217</v>
      </c>
      <c r="D25" s="482"/>
      <c r="E25" s="483"/>
      <c r="F25" s="90">
        <v>42286</v>
      </c>
      <c r="G25" s="89">
        <v>9.6999999999999993</v>
      </c>
      <c r="H25" s="482" t="s">
        <v>244</v>
      </c>
      <c r="I25" s="483"/>
    </row>
    <row r="26" spans="1:9" s="125" customFormat="1" ht="15" customHeight="1" x14ac:dyDescent="0.25">
      <c r="A26" s="90">
        <v>42286</v>
      </c>
      <c r="B26" s="89">
        <v>849.72</v>
      </c>
      <c r="C26" s="482" t="s">
        <v>306</v>
      </c>
      <c r="D26" s="482"/>
      <c r="E26" s="483"/>
      <c r="F26" s="90">
        <v>42286</v>
      </c>
      <c r="G26" s="89">
        <v>3000</v>
      </c>
      <c r="H26" s="482" t="s">
        <v>290</v>
      </c>
      <c r="I26" s="483"/>
    </row>
    <row r="27" spans="1:9" s="125" customFormat="1" ht="15" customHeight="1" x14ac:dyDescent="0.25">
      <c r="A27" s="90">
        <v>42286</v>
      </c>
      <c r="B27" s="89">
        <v>1.5</v>
      </c>
      <c r="C27" s="482" t="s">
        <v>217</v>
      </c>
      <c r="D27" s="482"/>
      <c r="E27" s="483"/>
      <c r="F27" s="90">
        <v>42287</v>
      </c>
      <c r="G27" s="89">
        <v>10.57</v>
      </c>
      <c r="H27" s="482" t="s">
        <v>244</v>
      </c>
      <c r="I27" s="483"/>
    </row>
    <row r="28" spans="1:9" s="125" customFormat="1" ht="15" customHeight="1" x14ac:dyDescent="0.25">
      <c r="A28" s="90">
        <v>42286</v>
      </c>
      <c r="B28" s="89">
        <v>1141.78</v>
      </c>
      <c r="C28" s="482" t="s">
        <v>304</v>
      </c>
      <c r="D28" s="482"/>
      <c r="E28" s="483"/>
      <c r="F28" s="90">
        <v>42289</v>
      </c>
      <c r="G28" s="89">
        <v>8.77</v>
      </c>
      <c r="H28" s="482" t="s">
        <v>244</v>
      </c>
      <c r="I28" s="483"/>
    </row>
    <row r="29" spans="1:9" s="125" customFormat="1" ht="15" customHeight="1" x14ac:dyDescent="0.25">
      <c r="A29" s="90">
        <v>42286</v>
      </c>
      <c r="B29" s="89">
        <v>1.5</v>
      </c>
      <c r="C29" s="482" t="s">
        <v>217</v>
      </c>
      <c r="D29" s="482"/>
      <c r="E29" s="483"/>
      <c r="F29" s="90">
        <v>42290</v>
      </c>
      <c r="G29" s="89">
        <v>9.31</v>
      </c>
      <c r="H29" s="482" t="s">
        <v>244</v>
      </c>
      <c r="I29" s="483"/>
    </row>
    <row r="30" spans="1:9" s="125" customFormat="1" ht="15" customHeight="1" x14ac:dyDescent="0.25">
      <c r="A30" s="90">
        <v>42286</v>
      </c>
      <c r="B30" s="89">
        <v>637.73</v>
      </c>
      <c r="C30" s="482" t="s">
        <v>305</v>
      </c>
      <c r="D30" s="482"/>
      <c r="E30" s="483"/>
      <c r="F30" s="90">
        <v>42291</v>
      </c>
      <c r="G30" s="89">
        <v>123.9</v>
      </c>
      <c r="H30" s="482" t="s">
        <v>22</v>
      </c>
      <c r="I30" s="483"/>
    </row>
    <row r="31" spans="1:9" s="125" customFormat="1" ht="15" customHeight="1" x14ac:dyDescent="0.25">
      <c r="A31" s="90">
        <v>42286</v>
      </c>
      <c r="B31" s="89">
        <v>1.5</v>
      </c>
      <c r="C31" s="482" t="s">
        <v>217</v>
      </c>
      <c r="D31" s="482"/>
      <c r="E31" s="483"/>
      <c r="F31" s="90">
        <v>42291</v>
      </c>
      <c r="G31" s="89">
        <v>20.2</v>
      </c>
      <c r="H31" s="482" t="s">
        <v>194</v>
      </c>
      <c r="I31" s="483"/>
    </row>
    <row r="32" spans="1:9" s="125" customFormat="1" ht="15" customHeight="1" x14ac:dyDescent="0.25">
      <c r="A32" s="90">
        <v>42287</v>
      </c>
      <c r="B32" s="89">
        <v>200</v>
      </c>
      <c r="C32" s="482" t="s">
        <v>238</v>
      </c>
      <c r="D32" s="482"/>
      <c r="E32" s="483"/>
      <c r="F32" s="90">
        <v>42291</v>
      </c>
      <c r="G32" s="89">
        <v>88.3</v>
      </c>
      <c r="H32" s="482" t="s">
        <v>21</v>
      </c>
      <c r="I32" s="483"/>
    </row>
    <row r="33" spans="1:9" s="125" customFormat="1" ht="15" customHeight="1" x14ac:dyDescent="0.25">
      <c r="A33" s="90">
        <v>42289</v>
      </c>
      <c r="B33" s="89">
        <v>1480.9</v>
      </c>
      <c r="C33" s="482" t="s">
        <v>307</v>
      </c>
      <c r="D33" s="482"/>
      <c r="E33" s="483"/>
      <c r="F33" s="90">
        <v>42291</v>
      </c>
      <c r="G33" s="89">
        <v>190.4</v>
      </c>
      <c r="H33" s="482" t="s">
        <v>20</v>
      </c>
      <c r="I33" s="483"/>
    </row>
    <row r="34" spans="1:9" s="125" customFormat="1" ht="15" customHeight="1" x14ac:dyDescent="0.25">
      <c r="A34" s="90">
        <v>42289</v>
      </c>
      <c r="B34" s="89">
        <v>1.5</v>
      </c>
      <c r="C34" s="482" t="s">
        <v>217</v>
      </c>
      <c r="D34" s="482"/>
      <c r="E34" s="483"/>
      <c r="F34" s="90">
        <v>42291</v>
      </c>
      <c r="G34" s="89">
        <v>76.5</v>
      </c>
      <c r="H34" s="482" t="s">
        <v>18</v>
      </c>
      <c r="I34" s="483"/>
    </row>
    <row r="35" spans="1:9" s="125" customFormat="1" ht="15" customHeight="1" x14ac:dyDescent="0.25">
      <c r="A35" s="90">
        <v>42290</v>
      </c>
      <c r="B35" s="89">
        <v>60.9</v>
      </c>
      <c r="C35" s="482" t="s">
        <v>273</v>
      </c>
      <c r="D35" s="482"/>
      <c r="E35" s="483"/>
      <c r="F35" s="90">
        <v>42291</v>
      </c>
      <c r="G35" s="89">
        <v>13.56</v>
      </c>
      <c r="H35" s="482" t="s">
        <v>244</v>
      </c>
      <c r="I35" s="483"/>
    </row>
    <row r="36" spans="1:9" s="125" customFormat="1" ht="15" customHeight="1" x14ac:dyDescent="0.25">
      <c r="A36" s="90">
        <v>42291</v>
      </c>
      <c r="B36" s="89">
        <v>500</v>
      </c>
      <c r="C36" s="482" t="s">
        <v>238</v>
      </c>
      <c r="D36" s="482"/>
      <c r="E36" s="483"/>
      <c r="F36" s="90">
        <v>42292</v>
      </c>
      <c r="G36" s="89">
        <v>55.99</v>
      </c>
      <c r="H36" s="482" t="s">
        <v>244</v>
      </c>
      <c r="I36" s="483"/>
    </row>
    <row r="37" spans="1:9" s="125" customFormat="1" ht="15" customHeight="1" x14ac:dyDescent="0.25">
      <c r="A37" s="90">
        <v>42291</v>
      </c>
      <c r="B37" s="89">
        <v>1.5</v>
      </c>
      <c r="C37" s="482" t="s">
        <v>217</v>
      </c>
      <c r="D37" s="482"/>
      <c r="E37" s="483"/>
      <c r="F37" s="90">
        <v>42293</v>
      </c>
      <c r="G37" s="89">
        <v>31.04</v>
      </c>
      <c r="H37" s="482" t="s">
        <v>244</v>
      </c>
      <c r="I37" s="483"/>
    </row>
    <row r="38" spans="1:9" s="125" customFormat="1" ht="15" customHeight="1" x14ac:dyDescent="0.25">
      <c r="A38" s="90">
        <v>42291</v>
      </c>
      <c r="B38" s="89">
        <v>19.7</v>
      </c>
      <c r="C38" s="482" t="s">
        <v>309</v>
      </c>
      <c r="D38" s="482"/>
      <c r="E38" s="483"/>
      <c r="F38" s="90">
        <v>42294</v>
      </c>
      <c r="G38" s="89">
        <v>7.84</v>
      </c>
      <c r="H38" s="482" t="s">
        <v>244</v>
      </c>
      <c r="I38" s="483"/>
    </row>
    <row r="39" spans="1:9" s="125" customFormat="1" x14ac:dyDescent="0.25">
      <c r="A39" s="90">
        <v>42292</v>
      </c>
      <c r="B39" s="89">
        <v>1000</v>
      </c>
      <c r="C39" s="482" t="s">
        <v>330</v>
      </c>
      <c r="D39" s="482"/>
      <c r="E39" s="483"/>
      <c r="F39" s="90">
        <v>42296</v>
      </c>
      <c r="G39" s="89">
        <v>35.94</v>
      </c>
      <c r="H39" s="482" t="s">
        <v>244</v>
      </c>
      <c r="I39" s="483"/>
    </row>
    <row r="40" spans="1:9" s="125" customFormat="1" x14ac:dyDescent="0.25">
      <c r="A40" s="90">
        <v>42292</v>
      </c>
      <c r="B40" s="89">
        <v>1.5</v>
      </c>
      <c r="C40" s="482" t="s">
        <v>217</v>
      </c>
      <c r="D40" s="482"/>
      <c r="E40" s="483"/>
      <c r="F40" s="90">
        <v>42297</v>
      </c>
      <c r="G40" s="89">
        <v>19.100000000000001</v>
      </c>
      <c r="H40" s="482" t="s">
        <v>244</v>
      </c>
      <c r="I40" s="483"/>
    </row>
    <row r="41" spans="1:9" s="125" customFormat="1" x14ac:dyDescent="0.25">
      <c r="A41" s="90">
        <v>42296</v>
      </c>
      <c r="B41" s="89">
        <v>1000</v>
      </c>
      <c r="C41" s="482" t="s">
        <v>238</v>
      </c>
      <c r="D41" s="482"/>
      <c r="E41" s="483"/>
      <c r="F41" s="90">
        <v>42298</v>
      </c>
      <c r="G41" s="89">
        <v>16.43</v>
      </c>
      <c r="H41" s="482" t="s">
        <v>244</v>
      </c>
      <c r="I41" s="483"/>
    </row>
    <row r="42" spans="1:9" s="125" customFormat="1" x14ac:dyDescent="0.25">
      <c r="A42" s="90">
        <v>42296</v>
      </c>
      <c r="B42" s="89">
        <v>1.5</v>
      </c>
      <c r="C42" s="482" t="s">
        <v>217</v>
      </c>
      <c r="D42" s="482"/>
      <c r="E42" s="483"/>
      <c r="F42" s="90">
        <v>42299</v>
      </c>
      <c r="G42" s="89">
        <v>3.27</v>
      </c>
      <c r="H42" s="482" t="s">
        <v>244</v>
      </c>
      <c r="I42" s="483"/>
    </row>
    <row r="43" spans="1:9" s="125" customFormat="1" x14ac:dyDescent="0.25">
      <c r="A43" s="90">
        <v>42296</v>
      </c>
      <c r="B43" s="89">
        <v>500</v>
      </c>
      <c r="C43" s="482" t="s">
        <v>302</v>
      </c>
      <c r="D43" s="482"/>
      <c r="E43" s="483"/>
      <c r="F43" s="90">
        <v>42300</v>
      </c>
      <c r="G43" s="89">
        <v>6.44</v>
      </c>
      <c r="H43" s="482" t="s">
        <v>244</v>
      </c>
      <c r="I43" s="483"/>
    </row>
    <row r="44" spans="1:9" s="125" customFormat="1" x14ac:dyDescent="0.25">
      <c r="A44" s="90">
        <v>42296</v>
      </c>
      <c r="B44" s="89">
        <v>1.5</v>
      </c>
      <c r="C44" s="482" t="s">
        <v>217</v>
      </c>
      <c r="D44" s="482"/>
      <c r="E44" s="483"/>
      <c r="F44" s="90">
        <v>42301</v>
      </c>
      <c r="G44" s="89">
        <v>1.95</v>
      </c>
      <c r="H44" s="482" t="s">
        <v>244</v>
      </c>
      <c r="I44" s="483"/>
    </row>
    <row r="45" spans="1:9" s="125" customFormat="1" x14ac:dyDescent="0.25">
      <c r="A45" s="90">
        <v>42297</v>
      </c>
      <c r="B45" s="89">
        <v>750</v>
      </c>
      <c r="C45" s="482" t="s">
        <v>303</v>
      </c>
      <c r="D45" s="482"/>
      <c r="E45" s="483"/>
      <c r="F45" s="90">
        <v>42303</v>
      </c>
      <c r="G45" s="89">
        <v>7.87</v>
      </c>
      <c r="H45" s="482" t="s">
        <v>244</v>
      </c>
      <c r="I45" s="483"/>
    </row>
    <row r="46" spans="1:9" s="125" customFormat="1" x14ac:dyDescent="0.25">
      <c r="A46" s="90">
        <v>42297</v>
      </c>
      <c r="B46" s="89">
        <v>1.5</v>
      </c>
      <c r="C46" s="482" t="s">
        <v>217</v>
      </c>
      <c r="D46" s="482"/>
      <c r="E46" s="483"/>
      <c r="F46" s="90">
        <v>42303</v>
      </c>
      <c r="G46" s="89">
        <v>65</v>
      </c>
      <c r="H46" s="482" t="s">
        <v>239</v>
      </c>
      <c r="I46" s="483"/>
    </row>
    <row r="47" spans="1:9" s="125" customFormat="1" x14ac:dyDescent="0.25">
      <c r="A47" s="90">
        <v>42297</v>
      </c>
      <c r="B47" s="89">
        <v>1293.69</v>
      </c>
      <c r="C47" s="482" t="s">
        <v>343</v>
      </c>
      <c r="D47" s="482"/>
      <c r="E47" s="483"/>
      <c r="F47" s="90">
        <v>42304</v>
      </c>
      <c r="G47" s="89">
        <v>4.26</v>
      </c>
      <c r="H47" s="482" t="s">
        <v>244</v>
      </c>
      <c r="I47" s="483"/>
    </row>
    <row r="48" spans="1:9" s="125" customFormat="1" x14ac:dyDescent="0.25">
      <c r="A48" s="90">
        <v>42302</v>
      </c>
      <c r="B48" s="89">
        <v>250</v>
      </c>
      <c r="C48" s="482" t="s">
        <v>238</v>
      </c>
      <c r="D48" s="482"/>
      <c r="E48" s="483"/>
      <c r="F48" s="90">
        <v>42306</v>
      </c>
      <c r="G48" s="89">
        <v>0.6</v>
      </c>
      <c r="H48" s="482" t="s">
        <v>244</v>
      </c>
      <c r="I48" s="483"/>
    </row>
    <row r="49" spans="1:9" s="125" customFormat="1" x14ac:dyDescent="0.25">
      <c r="A49" s="100">
        <v>42303</v>
      </c>
      <c r="B49" s="101">
        <v>649</v>
      </c>
      <c r="C49" s="482" t="s">
        <v>300</v>
      </c>
      <c r="D49" s="482"/>
      <c r="E49" s="483"/>
      <c r="F49" s="100">
        <v>42307</v>
      </c>
      <c r="G49" s="101">
        <v>10.02</v>
      </c>
      <c r="H49" s="482" t="s">
        <v>244</v>
      </c>
      <c r="I49" s="483"/>
    </row>
    <row r="50" spans="1:9" s="125" customFormat="1" x14ac:dyDescent="0.25">
      <c r="A50" s="100">
        <v>42303</v>
      </c>
      <c r="B50" s="89">
        <v>1</v>
      </c>
      <c r="C50" s="482" t="s">
        <v>217</v>
      </c>
      <c r="D50" s="482"/>
      <c r="E50" s="483"/>
      <c r="F50" s="100">
        <v>42308</v>
      </c>
      <c r="G50" s="101">
        <v>5.01</v>
      </c>
      <c r="H50" s="482" t="s">
        <v>244</v>
      </c>
      <c r="I50" s="483"/>
    </row>
    <row r="51" spans="1:9" s="125" customFormat="1" x14ac:dyDescent="0.25">
      <c r="A51" s="100">
        <v>42303</v>
      </c>
      <c r="B51" s="101">
        <v>940</v>
      </c>
      <c r="C51" s="407" t="s">
        <v>365</v>
      </c>
      <c r="D51" s="407"/>
      <c r="E51" s="408"/>
      <c r="F51" s="100"/>
      <c r="G51" s="101"/>
      <c r="H51" s="475"/>
      <c r="I51" s="505"/>
    </row>
    <row r="52" spans="1:9" s="125" customFormat="1" x14ac:dyDescent="0.25">
      <c r="A52" s="100">
        <v>42303</v>
      </c>
      <c r="B52" s="89">
        <v>1.5</v>
      </c>
      <c r="C52" s="491" t="s">
        <v>217</v>
      </c>
      <c r="D52" s="512"/>
      <c r="E52" s="492"/>
      <c r="F52" s="100"/>
      <c r="G52" s="101"/>
      <c r="H52" s="475"/>
      <c r="I52" s="505"/>
    </row>
    <row r="53" spans="1:9" s="125" customFormat="1" x14ac:dyDescent="0.25">
      <c r="A53" s="100">
        <v>42307</v>
      </c>
      <c r="B53" s="101">
        <v>300</v>
      </c>
      <c r="C53" s="482" t="s">
        <v>238</v>
      </c>
      <c r="D53" s="482"/>
      <c r="E53" s="483"/>
      <c r="F53" s="100"/>
      <c r="G53" s="101"/>
      <c r="H53" s="475"/>
      <c r="I53" s="505"/>
    </row>
    <row r="54" spans="1:9" s="125" customFormat="1" ht="15.75" thickBot="1" x14ac:dyDescent="0.3">
      <c r="A54" s="110">
        <v>42307</v>
      </c>
      <c r="B54" s="102">
        <v>1</v>
      </c>
      <c r="C54" s="486" t="s">
        <v>217</v>
      </c>
      <c r="D54" s="486"/>
      <c r="E54" s="487"/>
      <c r="F54" s="110"/>
      <c r="G54" s="102"/>
      <c r="H54" s="486"/>
      <c r="I54" s="487"/>
    </row>
    <row r="55" spans="1:9" s="125" customFormat="1" x14ac:dyDescent="0.25"/>
  </sheetData>
  <mergeCells count="100">
    <mergeCell ref="C54:E54"/>
    <mergeCell ref="H54:I54"/>
    <mergeCell ref="C51:E51"/>
    <mergeCell ref="H51:I51"/>
    <mergeCell ref="C52:E52"/>
    <mergeCell ref="H52:I52"/>
    <mergeCell ref="C53:E53"/>
    <mergeCell ref="H53:I53"/>
    <mergeCell ref="C48:E48"/>
    <mergeCell ref="H48:I48"/>
    <mergeCell ref="C49:E49"/>
    <mergeCell ref="H49:I49"/>
    <mergeCell ref="C50:E50"/>
    <mergeCell ref="H50:I50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C14:E14"/>
    <mergeCell ref="H14:I14"/>
    <mergeCell ref="C6:D6"/>
    <mergeCell ref="C7:D7"/>
    <mergeCell ref="C8:D8"/>
    <mergeCell ref="C9:D9"/>
    <mergeCell ref="F9:G9"/>
    <mergeCell ref="A10:I10"/>
    <mergeCell ref="A11:I11"/>
    <mergeCell ref="A12:E12"/>
    <mergeCell ref="F12:I12"/>
    <mergeCell ref="C13:E13"/>
    <mergeCell ref="H13:I13"/>
    <mergeCell ref="C5:D5"/>
    <mergeCell ref="F5:G5"/>
    <mergeCell ref="C2:I2"/>
    <mergeCell ref="C3:D4"/>
    <mergeCell ref="E3:E4"/>
    <mergeCell ref="F3:H3"/>
    <mergeCell ref="I3:I4"/>
  </mergeCells>
  <pageMargins left="0.7" right="0.7" top="0.75" bottom="0.75" header="0.3" footer="0.3"/>
  <pageSetup paperSize="9" scale="77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5"/>
  <dimension ref="A1:I67"/>
  <sheetViews>
    <sheetView topLeftCell="A16" zoomScaleNormal="100" workbookViewId="0">
      <selection activeCell="C24" sqref="C24:E24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366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367</v>
      </c>
      <c r="D5" s="359"/>
      <c r="E5" s="10">
        <v>1579.77</v>
      </c>
      <c r="F5" s="360">
        <v>25555.78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8835</v>
      </c>
      <c r="F6" s="10">
        <v>3190</v>
      </c>
      <c r="G6" s="10">
        <v>23320.06</v>
      </c>
      <c r="H6" s="26"/>
      <c r="I6" s="28"/>
    </row>
    <row r="7" spans="1:9" x14ac:dyDescent="0.25">
      <c r="C7" s="494" t="s">
        <v>298</v>
      </c>
      <c r="D7" s="495"/>
      <c r="E7" s="10">
        <v>28500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32336.11</v>
      </c>
      <c r="F8" s="10">
        <v>30948.880000000001</v>
      </c>
      <c r="G8" s="10"/>
      <c r="H8" s="26"/>
      <c r="I8" s="28"/>
    </row>
    <row r="9" spans="1:9" ht="36.75" customHeight="1" thickBot="1" x14ac:dyDescent="0.3">
      <c r="C9" s="420" t="s">
        <v>370</v>
      </c>
      <c r="D9" s="421"/>
      <c r="E9" s="47">
        <f>E5+E6+E7-E8</f>
        <v>6578.6600000000035</v>
      </c>
      <c r="F9" s="422">
        <f>F5+F6+G6-F8-G8</f>
        <v>21116.959999999995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44"/>
      <c r="F13" s="109" t="s">
        <v>30</v>
      </c>
      <c r="G13" s="108" t="s">
        <v>31</v>
      </c>
      <c r="H13" s="443" t="s">
        <v>32</v>
      </c>
      <c r="I13" s="481"/>
    </row>
    <row r="14" spans="1:9" s="125" customFormat="1" ht="15" customHeight="1" x14ac:dyDescent="0.25">
      <c r="A14" s="90">
        <v>42310</v>
      </c>
      <c r="B14" s="89">
        <v>800</v>
      </c>
      <c r="C14" s="482" t="s">
        <v>330</v>
      </c>
      <c r="D14" s="482"/>
      <c r="E14" s="491"/>
      <c r="F14" s="90">
        <v>42310</v>
      </c>
      <c r="G14" s="89">
        <v>8.59</v>
      </c>
      <c r="H14" s="482" t="s">
        <v>244</v>
      </c>
      <c r="I14" s="483"/>
    </row>
    <row r="15" spans="1:9" s="125" customFormat="1" ht="15" customHeight="1" x14ac:dyDescent="0.25">
      <c r="A15" s="90">
        <v>42310</v>
      </c>
      <c r="B15" s="89">
        <v>1.5</v>
      </c>
      <c r="C15" s="482" t="s">
        <v>217</v>
      </c>
      <c r="D15" s="482"/>
      <c r="E15" s="491"/>
      <c r="F15" s="90">
        <v>42310</v>
      </c>
      <c r="G15" s="89">
        <v>31.5</v>
      </c>
      <c r="H15" s="482" t="s">
        <v>244</v>
      </c>
      <c r="I15" s="483"/>
    </row>
    <row r="16" spans="1:9" s="125" customFormat="1" ht="15" customHeight="1" x14ac:dyDescent="0.25">
      <c r="A16" s="90">
        <v>42310</v>
      </c>
      <c r="B16" s="89">
        <v>315</v>
      </c>
      <c r="C16" s="407" t="s">
        <v>282</v>
      </c>
      <c r="D16" s="407"/>
      <c r="E16" s="429"/>
      <c r="F16" s="90">
        <v>42311</v>
      </c>
      <c r="G16" s="89">
        <v>2.25</v>
      </c>
      <c r="H16" s="482" t="s">
        <v>244</v>
      </c>
      <c r="I16" s="483"/>
    </row>
    <row r="17" spans="1:9" s="125" customFormat="1" ht="15" customHeight="1" x14ac:dyDescent="0.25">
      <c r="A17" s="90">
        <v>42310</v>
      </c>
      <c r="B17" s="89">
        <v>1.5</v>
      </c>
      <c r="C17" s="482" t="s">
        <v>217</v>
      </c>
      <c r="D17" s="482"/>
      <c r="E17" s="491"/>
      <c r="F17" s="90">
        <v>42312</v>
      </c>
      <c r="G17" s="89">
        <v>1.43</v>
      </c>
      <c r="H17" s="482" t="s">
        <v>244</v>
      </c>
      <c r="I17" s="483"/>
    </row>
    <row r="18" spans="1:9" s="125" customFormat="1" ht="15" customHeight="1" x14ac:dyDescent="0.25">
      <c r="A18" s="90">
        <v>42310</v>
      </c>
      <c r="B18" s="89">
        <v>315</v>
      </c>
      <c r="C18" s="407" t="s">
        <v>295</v>
      </c>
      <c r="D18" s="407"/>
      <c r="E18" s="429"/>
      <c r="F18" s="90">
        <v>42312</v>
      </c>
      <c r="G18" s="89">
        <v>1500</v>
      </c>
      <c r="H18" s="482" t="s">
        <v>238</v>
      </c>
      <c r="I18" s="483"/>
    </row>
    <row r="19" spans="1:9" s="125" customFormat="1" ht="15" customHeight="1" x14ac:dyDescent="0.25">
      <c r="A19" s="90">
        <v>42310</v>
      </c>
      <c r="B19" s="89">
        <v>1.5</v>
      </c>
      <c r="C19" s="482" t="s">
        <v>217</v>
      </c>
      <c r="D19" s="482"/>
      <c r="E19" s="491"/>
      <c r="F19" s="90">
        <v>42312</v>
      </c>
      <c r="G19" s="89">
        <v>13500</v>
      </c>
      <c r="H19" s="482" t="s">
        <v>290</v>
      </c>
      <c r="I19" s="483"/>
    </row>
    <row r="20" spans="1:9" s="125" customFormat="1" ht="15" customHeight="1" x14ac:dyDescent="0.25">
      <c r="A20" s="90">
        <v>42310</v>
      </c>
      <c r="B20" s="89">
        <v>315</v>
      </c>
      <c r="C20" s="407" t="s">
        <v>289</v>
      </c>
      <c r="D20" s="407"/>
      <c r="E20" s="429"/>
      <c r="F20" s="90">
        <v>42313</v>
      </c>
      <c r="G20" s="89">
        <v>9.61</v>
      </c>
      <c r="H20" s="482" t="s">
        <v>244</v>
      </c>
      <c r="I20" s="483"/>
    </row>
    <row r="21" spans="1:9" s="125" customFormat="1" ht="15" customHeight="1" x14ac:dyDescent="0.25">
      <c r="A21" s="90">
        <v>42310</v>
      </c>
      <c r="B21" s="89">
        <v>1</v>
      </c>
      <c r="C21" s="482" t="s">
        <v>217</v>
      </c>
      <c r="D21" s="482"/>
      <c r="E21" s="491"/>
      <c r="F21" s="90">
        <v>42314</v>
      </c>
      <c r="G21" s="89">
        <v>2.69</v>
      </c>
      <c r="H21" s="482" t="s">
        <v>244</v>
      </c>
      <c r="I21" s="483"/>
    </row>
    <row r="22" spans="1:9" s="125" customFormat="1" ht="15" customHeight="1" x14ac:dyDescent="0.25">
      <c r="A22" s="90">
        <v>42311</v>
      </c>
      <c r="B22" s="89">
        <v>200</v>
      </c>
      <c r="C22" s="482" t="s">
        <v>238</v>
      </c>
      <c r="D22" s="482"/>
      <c r="E22" s="491"/>
      <c r="F22" s="90">
        <v>42317</v>
      </c>
      <c r="G22" s="89">
        <v>12.77</v>
      </c>
      <c r="H22" s="482" t="s">
        <v>244</v>
      </c>
      <c r="I22" s="483"/>
    </row>
    <row r="23" spans="1:9" s="125" customFormat="1" ht="15" customHeight="1" x14ac:dyDescent="0.25">
      <c r="A23" s="90">
        <v>42311</v>
      </c>
      <c r="B23" s="89">
        <v>1</v>
      </c>
      <c r="C23" s="482" t="s">
        <v>217</v>
      </c>
      <c r="D23" s="482"/>
      <c r="E23" s="491"/>
      <c r="F23" s="90">
        <v>42317</v>
      </c>
      <c r="G23" s="89">
        <v>91.5</v>
      </c>
      <c r="H23" s="491" t="s">
        <v>16</v>
      </c>
      <c r="I23" s="492"/>
    </row>
    <row r="24" spans="1:9" s="125" customFormat="1" ht="15" customHeight="1" x14ac:dyDescent="0.25">
      <c r="A24" s="90">
        <v>42313</v>
      </c>
      <c r="B24" s="89">
        <v>700</v>
      </c>
      <c r="C24" s="482" t="s">
        <v>330</v>
      </c>
      <c r="D24" s="482"/>
      <c r="E24" s="491"/>
      <c r="F24" s="90">
        <v>42317</v>
      </c>
      <c r="G24" s="89">
        <v>77.25</v>
      </c>
      <c r="H24" s="491" t="s">
        <v>15</v>
      </c>
      <c r="I24" s="492"/>
    </row>
    <row r="25" spans="1:9" s="125" customFormat="1" ht="15" customHeight="1" x14ac:dyDescent="0.25">
      <c r="A25" s="90">
        <v>42313</v>
      </c>
      <c r="B25" s="89">
        <v>1.5</v>
      </c>
      <c r="C25" s="482" t="s">
        <v>217</v>
      </c>
      <c r="D25" s="482"/>
      <c r="E25" s="491"/>
      <c r="F25" s="90">
        <v>42318</v>
      </c>
      <c r="G25" s="89">
        <v>1.06</v>
      </c>
      <c r="H25" s="74" t="s">
        <v>244</v>
      </c>
      <c r="I25" s="124"/>
    </row>
    <row r="26" spans="1:9" s="125" customFormat="1" ht="15" customHeight="1" x14ac:dyDescent="0.25">
      <c r="A26" s="90">
        <v>42313</v>
      </c>
      <c r="B26" s="89">
        <v>100</v>
      </c>
      <c r="C26" s="482" t="s">
        <v>238</v>
      </c>
      <c r="D26" s="482"/>
      <c r="E26" s="491"/>
      <c r="F26" s="90">
        <v>42318</v>
      </c>
      <c r="G26" s="89">
        <v>15000</v>
      </c>
      <c r="H26" s="482" t="s">
        <v>290</v>
      </c>
      <c r="I26" s="483"/>
    </row>
    <row r="27" spans="1:9" s="125" customFormat="1" ht="15" customHeight="1" x14ac:dyDescent="0.25">
      <c r="A27" s="90">
        <v>42313</v>
      </c>
      <c r="B27" s="89">
        <v>1.5</v>
      </c>
      <c r="C27" s="482" t="s">
        <v>217</v>
      </c>
      <c r="D27" s="482"/>
      <c r="E27" s="491"/>
      <c r="F27" s="90">
        <v>42319</v>
      </c>
      <c r="G27" s="89">
        <v>8.84</v>
      </c>
      <c r="H27" s="74" t="s">
        <v>244</v>
      </c>
      <c r="I27" s="124"/>
    </row>
    <row r="28" spans="1:9" s="125" customFormat="1" ht="15" customHeight="1" x14ac:dyDescent="0.25">
      <c r="A28" s="90">
        <v>42317</v>
      </c>
      <c r="B28" s="89">
        <v>300</v>
      </c>
      <c r="C28" s="482" t="s">
        <v>238</v>
      </c>
      <c r="D28" s="482"/>
      <c r="E28" s="491"/>
      <c r="F28" s="90">
        <v>42320</v>
      </c>
      <c r="G28" s="89">
        <v>8.01</v>
      </c>
      <c r="H28" s="74" t="s">
        <v>244</v>
      </c>
      <c r="I28" s="124"/>
    </row>
    <row r="29" spans="1:9" s="125" customFormat="1" ht="15" customHeight="1" x14ac:dyDescent="0.25">
      <c r="A29" s="90">
        <v>42317</v>
      </c>
      <c r="B29" s="89">
        <v>1</v>
      </c>
      <c r="C29" s="482" t="s">
        <v>217</v>
      </c>
      <c r="D29" s="482"/>
      <c r="E29" s="491"/>
      <c r="F29" s="90">
        <v>42321</v>
      </c>
      <c r="G29" s="89">
        <v>5.3</v>
      </c>
      <c r="H29" s="74" t="s">
        <v>244</v>
      </c>
      <c r="I29" s="124"/>
    </row>
    <row r="30" spans="1:9" s="125" customFormat="1" ht="15" customHeight="1" x14ac:dyDescent="0.25">
      <c r="A30" s="90">
        <v>42317</v>
      </c>
      <c r="B30" s="89">
        <v>672.72</v>
      </c>
      <c r="C30" s="482" t="s">
        <v>305</v>
      </c>
      <c r="D30" s="482"/>
      <c r="E30" s="491"/>
      <c r="F30" s="90">
        <v>42322</v>
      </c>
      <c r="G30" s="89">
        <v>7.28</v>
      </c>
      <c r="H30" s="74" t="s">
        <v>244</v>
      </c>
      <c r="I30" s="124"/>
    </row>
    <row r="31" spans="1:9" s="125" customFormat="1" ht="15" customHeight="1" x14ac:dyDescent="0.25">
      <c r="A31" s="90">
        <v>42317</v>
      </c>
      <c r="B31" s="89">
        <v>1.5</v>
      </c>
      <c r="C31" s="482" t="s">
        <v>217</v>
      </c>
      <c r="D31" s="482"/>
      <c r="E31" s="491"/>
      <c r="F31" s="90">
        <v>42324</v>
      </c>
      <c r="G31" s="89">
        <v>24.92</v>
      </c>
      <c r="H31" s="74" t="s">
        <v>244</v>
      </c>
      <c r="I31" s="124"/>
    </row>
    <row r="32" spans="1:9" s="125" customFormat="1" ht="15" customHeight="1" x14ac:dyDescent="0.25">
      <c r="A32" s="90">
        <v>42317</v>
      </c>
      <c r="B32" s="89">
        <v>849.72</v>
      </c>
      <c r="C32" s="482" t="s">
        <v>306</v>
      </c>
      <c r="D32" s="482"/>
      <c r="E32" s="491"/>
      <c r="F32" s="90">
        <v>42324</v>
      </c>
      <c r="G32" s="89">
        <v>94.5</v>
      </c>
      <c r="H32" s="491" t="s">
        <v>21</v>
      </c>
      <c r="I32" s="492"/>
    </row>
    <row r="33" spans="1:9" s="125" customFormat="1" ht="15" customHeight="1" x14ac:dyDescent="0.25">
      <c r="A33" s="90">
        <v>42317</v>
      </c>
      <c r="B33" s="89">
        <v>1.5</v>
      </c>
      <c r="C33" s="482" t="s">
        <v>217</v>
      </c>
      <c r="D33" s="482"/>
      <c r="E33" s="491"/>
      <c r="F33" s="90">
        <v>42324</v>
      </c>
      <c r="G33" s="89">
        <v>219.9</v>
      </c>
      <c r="H33" s="491" t="s">
        <v>20</v>
      </c>
      <c r="I33" s="492"/>
    </row>
    <row r="34" spans="1:9" s="125" customFormat="1" ht="15" customHeight="1" x14ac:dyDescent="0.25">
      <c r="A34" s="90">
        <v>42317</v>
      </c>
      <c r="B34" s="89">
        <v>1208.76</v>
      </c>
      <c r="C34" s="482" t="s">
        <v>304</v>
      </c>
      <c r="D34" s="482"/>
      <c r="E34" s="491"/>
      <c r="F34" s="90">
        <v>42324</v>
      </c>
      <c r="G34" s="89">
        <v>68.2</v>
      </c>
      <c r="H34" s="491" t="s">
        <v>18</v>
      </c>
      <c r="I34" s="492"/>
    </row>
    <row r="35" spans="1:9" s="125" customFormat="1" ht="15" customHeight="1" x14ac:dyDescent="0.25">
      <c r="A35" s="90">
        <v>42317</v>
      </c>
      <c r="B35" s="89">
        <v>1.5</v>
      </c>
      <c r="C35" s="482" t="s">
        <v>217</v>
      </c>
      <c r="D35" s="482"/>
      <c r="E35" s="491"/>
      <c r="F35" s="90">
        <v>42324</v>
      </c>
      <c r="G35" s="89">
        <v>74.3</v>
      </c>
      <c r="H35" s="491" t="s">
        <v>22</v>
      </c>
      <c r="I35" s="492"/>
    </row>
    <row r="36" spans="1:9" s="125" customFormat="1" ht="15" customHeight="1" x14ac:dyDescent="0.25">
      <c r="A36" s="90">
        <v>42318</v>
      </c>
      <c r="B36" s="89">
        <v>17560.12</v>
      </c>
      <c r="C36" s="482" t="s">
        <v>188</v>
      </c>
      <c r="D36" s="482"/>
      <c r="E36" s="491"/>
      <c r="F36" s="90">
        <v>42324</v>
      </c>
      <c r="G36" s="89">
        <v>17.3</v>
      </c>
      <c r="H36" s="491" t="s">
        <v>194</v>
      </c>
      <c r="I36" s="492"/>
    </row>
    <row r="37" spans="1:9" s="125" customFormat="1" ht="15" customHeight="1" x14ac:dyDescent="0.25">
      <c r="A37" s="90">
        <v>42318</v>
      </c>
      <c r="B37" s="89">
        <v>1.5</v>
      </c>
      <c r="C37" s="482" t="s">
        <v>217</v>
      </c>
      <c r="D37" s="482"/>
      <c r="E37" s="491"/>
      <c r="F37" s="90">
        <v>42325</v>
      </c>
      <c r="G37" s="89">
        <v>14.68</v>
      </c>
      <c r="H37" s="74" t="s">
        <v>244</v>
      </c>
      <c r="I37" s="124"/>
    </row>
    <row r="38" spans="1:9" s="125" customFormat="1" ht="15" customHeight="1" x14ac:dyDescent="0.25">
      <c r="A38" s="90">
        <v>42318</v>
      </c>
      <c r="B38" s="89">
        <v>1480.9</v>
      </c>
      <c r="C38" s="482" t="s">
        <v>307</v>
      </c>
      <c r="D38" s="482"/>
      <c r="E38" s="491"/>
      <c r="F38" s="90">
        <v>42326</v>
      </c>
      <c r="G38" s="89">
        <v>23.6</v>
      </c>
      <c r="H38" s="74" t="s">
        <v>244</v>
      </c>
      <c r="I38" s="124"/>
    </row>
    <row r="39" spans="1:9" s="125" customFormat="1" x14ac:dyDescent="0.25">
      <c r="A39" s="90">
        <v>42318</v>
      </c>
      <c r="B39" s="89">
        <v>1.5</v>
      </c>
      <c r="C39" s="482" t="s">
        <v>217</v>
      </c>
      <c r="D39" s="482"/>
      <c r="E39" s="491"/>
      <c r="F39" s="90">
        <v>42327</v>
      </c>
      <c r="G39" s="89">
        <v>17.28</v>
      </c>
      <c r="H39" s="74" t="s">
        <v>244</v>
      </c>
      <c r="I39" s="124"/>
    </row>
    <row r="40" spans="1:9" s="125" customFormat="1" x14ac:dyDescent="0.25">
      <c r="A40" s="90">
        <v>42318</v>
      </c>
      <c r="B40" s="89">
        <v>1321.29</v>
      </c>
      <c r="C40" s="482" t="s">
        <v>343</v>
      </c>
      <c r="D40" s="482"/>
      <c r="E40" s="491"/>
      <c r="F40" s="90">
        <v>42328</v>
      </c>
      <c r="G40" s="89">
        <v>5.97</v>
      </c>
      <c r="H40" s="74" t="s">
        <v>244</v>
      </c>
      <c r="I40" s="124"/>
    </row>
    <row r="41" spans="1:9" s="125" customFormat="1" x14ac:dyDescent="0.25">
      <c r="A41" s="90">
        <v>42320</v>
      </c>
      <c r="B41" s="89">
        <v>60.9</v>
      </c>
      <c r="C41" s="482" t="s">
        <v>273</v>
      </c>
      <c r="D41" s="482"/>
      <c r="E41" s="491"/>
      <c r="F41" s="90">
        <v>42329</v>
      </c>
      <c r="G41" s="89">
        <v>12.39</v>
      </c>
      <c r="H41" s="74" t="s">
        <v>244</v>
      </c>
      <c r="I41" s="124"/>
    </row>
    <row r="42" spans="1:9" s="125" customFormat="1" x14ac:dyDescent="0.25">
      <c r="A42" s="90">
        <v>42321</v>
      </c>
      <c r="B42" s="89">
        <v>100</v>
      </c>
      <c r="C42" s="482" t="s">
        <v>238</v>
      </c>
      <c r="D42" s="482"/>
      <c r="E42" s="491"/>
      <c r="F42" s="90">
        <v>42331</v>
      </c>
      <c r="G42" s="89">
        <v>10.210000000000001</v>
      </c>
      <c r="H42" s="74" t="s">
        <v>244</v>
      </c>
      <c r="I42" s="124"/>
    </row>
    <row r="43" spans="1:9" s="125" customFormat="1" x14ac:dyDescent="0.25">
      <c r="A43" s="90">
        <v>42321</v>
      </c>
      <c r="B43" s="89">
        <v>1.5</v>
      </c>
      <c r="C43" s="482" t="s">
        <v>217</v>
      </c>
      <c r="D43" s="482"/>
      <c r="E43" s="491"/>
      <c r="F43" s="90">
        <v>42332</v>
      </c>
      <c r="G43" s="89">
        <v>15.12</v>
      </c>
      <c r="H43" s="74" t="s">
        <v>244</v>
      </c>
      <c r="I43" s="124"/>
    </row>
    <row r="44" spans="1:9" s="125" customFormat="1" x14ac:dyDescent="0.25">
      <c r="A44" s="90">
        <v>42324</v>
      </c>
      <c r="B44" s="89">
        <v>16.7</v>
      </c>
      <c r="C44" s="482" t="s">
        <v>309</v>
      </c>
      <c r="D44" s="482"/>
      <c r="E44" s="491"/>
      <c r="F44" s="90">
        <v>42332</v>
      </c>
      <c r="G44" s="89">
        <v>28.5</v>
      </c>
      <c r="H44" s="491" t="s">
        <v>239</v>
      </c>
      <c r="I44" s="492"/>
    </row>
    <row r="45" spans="1:9" s="125" customFormat="1" x14ac:dyDescent="0.25">
      <c r="A45" s="90">
        <v>42325</v>
      </c>
      <c r="B45" s="89">
        <v>500</v>
      </c>
      <c r="C45" s="482" t="s">
        <v>302</v>
      </c>
      <c r="D45" s="482"/>
      <c r="E45" s="491"/>
      <c r="F45" s="90">
        <v>42333</v>
      </c>
      <c r="G45" s="89">
        <v>13.64</v>
      </c>
      <c r="H45" s="74" t="s">
        <v>244</v>
      </c>
      <c r="I45" s="124"/>
    </row>
    <row r="46" spans="1:9" s="125" customFormat="1" x14ac:dyDescent="0.25">
      <c r="A46" s="90">
        <v>42325</v>
      </c>
      <c r="B46" s="89">
        <v>1.5</v>
      </c>
      <c r="C46" s="482" t="s">
        <v>217</v>
      </c>
      <c r="D46" s="482"/>
      <c r="E46" s="491"/>
      <c r="F46" s="90">
        <v>42334</v>
      </c>
      <c r="G46" s="89">
        <v>14.94</v>
      </c>
      <c r="H46" s="74" t="s">
        <v>244</v>
      </c>
      <c r="I46" s="124"/>
    </row>
    <row r="47" spans="1:9" s="125" customFormat="1" x14ac:dyDescent="0.25">
      <c r="A47" s="90">
        <v>42325</v>
      </c>
      <c r="B47" s="89">
        <v>750</v>
      </c>
      <c r="C47" s="482" t="s">
        <v>303</v>
      </c>
      <c r="D47" s="482"/>
      <c r="E47" s="491"/>
      <c r="F47" s="90">
        <v>42335</v>
      </c>
      <c r="G47" s="89">
        <v>3.78</v>
      </c>
      <c r="H47" s="74" t="s">
        <v>244</v>
      </c>
      <c r="I47" s="124"/>
    </row>
    <row r="48" spans="1:9" s="125" customFormat="1" x14ac:dyDescent="0.25">
      <c r="A48" s="90">
        <v>42325</v>
      </c>
      <c r="B48" s="89">
        <v>1.5</v>
      </c>
      <c r="C48" s="482" t="s">
        <v>217</v>
      </c>
      <c r="D48" s="482"/>
      <c r="E48" s="491"/>
      <c r="F48" s="90">
        <v>42336</v>
      </c>
      <c r="G48" s="89">
        <v>11.4</v>
      </c>
      <c r="H48" s="74" t="s">
        <v>244</v>
      </c>
      <c r="I48" s="124"/>
    </row>
    <row r="49" spans="1:9" s="125" customFormat="1" x14ac:dyDescent="0.25">
      <c r="A49" s="90">
        <v>42327</v>
      </c>
      <c r="B49" s="89">
        <v>350</v>
      </c>
      <c r="C49" s="482" t="s">
        <v>238</v>
      </c>
      <c r="D49" s="482"/>
      <c r="E49" s="491"/>
      <c r="F49" s="90">
        <v>42338</v>
      </c>
      <c r="G49" s="89">
        <v>10.17</v>
      </c>
      <c r="H49" s="74" t="s">
        <v>244</v>
      </c>
      <c r="I49" s="124"/>
    </row>
    <row r="50" spans="1:9" s="125" customFormat="1" x14ac:dyDescent="0.25">
      <c r="A50" s="90">
        <v>42327</v>
      </c>
      <c r="B50" s="89">
        <v>1.5</v>
      </c>
      <c r="C50" s="482" t="s">
        <v>217</v>
      </c>
      <c r="D50" s="482"/>
      <c r="E50" s="491"/>
      <c r="F50" s="90"/>
      <c r="G50" s="89"/>
      <c r="H50" s="475"/>
      <c r="I50" s="505"/>
    </row>
    <row r="51" spans="1:9" s="125" customFormat="1" x14ac:dyDescent="0.25">
      <c r="A51" s="90">
        <v>42328</v>
      </c>
      <c r="B51" s="89">
        <v>200</v>
      </c>
      <c r="C51" s="482" t="s">
        <v>238</v>
      </c>
      <c r="D51" s="482"/>
      <c r="E51" s="491"/>
      <c r="F51" s="90"/>
      <c r="G51" s="89"/>
      <c r="H51" s="474"/>
      <c r="I51" s="513"/>
    </row>
    <row r="52" spans="1:9" s="125" customFormat="1" x14ac:dyDescent="0.25">
      <c r="A52" s="90">
        <v>42328</v>
      </c>
      <c r="B52" s="89">
        <v>1</v>
      </c>
      <c r="C52" s="482" t="s">
        <v>217</v>
      </c>
      <c r="D52" s="482"/>
      <c r="E52" s="491"/>
      <c r="F52" s="90"/>
      <c r="G52" s="89"/>
      <c r="H52" s="474"/>
      <c r="I52" s="513"/>
    </row>
    <row r="53" spans="1:9" s="125" customFormat="1" x14ac:dyDescent="0.25">
      <c r="A53" s="90">
        <v>42332</v>
      </c>
      <c r="B53" s="89">
        <v>1000</v>
      </c>
      <c r="C53" s="482" t="s">
        <v>330</v>
      </c>
      <c r="D53" s="482"/>
      <c r="E53" s="491"/>
      <c r="F53" s="90"/>
      <c r="G53" s="89"/>
      <c r="H53" s="475"/>
      <c r="I53" s="505"/>
    </row>
    <row r="54" spans="1:9" s="125" customFormat="1" x14ac:dyDescent="0.25">
      <c r="A54" s="90">
        <v>42332</v>
      </c>
      <c r="B54" s="89">
        <v>1.5</v>
      </c>
      <c r="C54" s="482" t="s">
        <v>217</v>
      </c>
      <c r="D54" s="482"/>
      <c r="E54" s="491"/>
      <c r="F54" s="90"/>
      <c r="G54" s="89"/>
      <c r="H54" s="475"/>
      <c r="I54" s="505"/>
    </row>
    <row r="55" spans="1:9" s="125" customFormat="1" x14ac:dyDescent="0.25">
      <c r="A55" s="90">
        <v>42332</v>
      </c>
      <c r="B55" s="89">
        <v>200</v>
      </c>
      <c r="C55" s="482" t="s">
        <v>238</v>
      </c>
      <c r="D55" s="482"/>
      <c r="E55" s="491"/>
      <c r="F55" s="90"/>
      <c r="G55" s="89"/>
      <c r="H55" s="475"/>
      <c r="I55" s="505"/>
    </row>
    <row r="56" spans="1:9" s="125" customFormat="1" x14ac:dyDescent="0.25">
      <c r="A56" s="90">
        <v>42332</v>
      </c>
      <c r="B56" s="89">
        <v>1.5</v>
      </c>
      <c r="C56" s="482" t="s">
        <v>217</v>
      </c>
      <c r="D56" s="482"/>
      <c r="E56" s="491"/>
      <c r="F56" s="90"/>
      <c r="G56" s="89"/>
      <c r="H56" s="475"/>
      <c r="I56" s="505"/>
    </row>
    <row r="57" spans="1:9" s="125" customFormat="1" x14ac:dyDescent="0.25">
      <c r="A57" s="90">
        <v>42335</v>
      </c>
      <c r="B57" s="89">
        <v>1100</v>
      </c>
      <c r="C57" s="482" t="s">
        <v>368</v>
      </c>
      <c r="D57" s="482"/>
      <c r="E57" s="491"/>
      <c r="F57" s="90"/>
      <c r="G57" s="89"/>
      <c r="H57" s="475"/>
      <c r="I57" s="505"/>
    </row>
    <row r="58" spans="1:9" s="125" customFormat="1" x14ac:dyDescent="0.25">
      <c r="A58" s="90">
        <v>42335</v>
      </c>
      <c r="B58" s="89">
        <v>1.5</v>
      </c>
      <c r="C58" s="482" t="s">
        <v>217</v>
      </c>
      <c r="D58" s="482"/>
      <c r="E58" s="491"/>
      <c r="F58" s="90"/>
      <c r="G58" s="89"/>
      <c r="H58" s="475"/>
      <c r="I58" s="505"/>
    </row>
    <row r="59" spans="1:9" s="125" customFormat="1" x14ac:dyDescent="0.25">
      <c r="A59" s="90">
        <v>42335</v>
      </c>
      <c r="B59" s="89">
        <v>940</v>
      </c>
      <c r="C59" s="407" t="s">
        <v>365</v>
      </c>
      <c r="D59" s="407"/>
      <c r="E59" s="429"/>
      <c r="F59" s="90"/>
      <c r="G59" s="89"/>
      <c r="H59" s="475"/>
      <c r="I59" s="505"/>
    </row>
    <row r="60" spans="1:9" s="125" customFormat="1" x14ac:dyDescent="0.25">
      <c r="A60" s="90">
        <v>42335</v>
      </c>
      <c r="B60" s="89">
        <v>1</v>
      </c>
      <c r="C60" s="482" t="s">
        <v>217</v>
      </c>
      <c r="D60" s="482"/>
      <c r="E60" s="491"/>
      <c r="F60" s="90"/>
      <c r="G60" s="89"/>
      <c r="H60" s="475"/>
      <c r="I60" s="505"/>
    </row>
    <row r="61" spans="1:9" s="125" customFormat="1" x14ac:dyDescent="0.25">
      <c r="A61" s="90">
        <v>42338</v>
      </c>
      <c r="B61" s="89">
        <v>315</v>
      </c>
      <c r="C61" s="407" t="s">
        <v>289</v>
      </c>
      <c r="D61" s="407"/>
      <c r="E61" s="429"/>
      <c r="F61" s="90"/>
      <c r="G61" s="89"/>
      <c r="H61" s="475"/>
      <c r="I61" s="505"/>
    </row>
    <row r="62" spans="1:9" s="125" customFormat="1" x14ac:dyDescent="0.25">
      <c r="A62" s="90">
        <v>42338</v>
      </c>
      <c r="B62" s="89">
        <v>1.5</v>
      </c>
      <c r="C62" s="482" t="s">
        <v>217</v>
      </c>
      <c r="D62" s="482"/>
      <c r="E62" s="491"/>
      <c r="F62" s="90"/>
      <c r="G62" s="89"/>
      <c r="H62" s="475"/>
      <c r="I62" s="505"/>
    </row>
    <row r="63" spans="1:9" s="125" customFormat="1" x14ac:dyDescent="0.25">
      <c r="A63" s="90">
        <v>42338</v>
      </c>
      <c r="B63" s="89">
        <v>315</v>
      </c>
      <c r="C63" s="407" t="s">
        <v>282</v>
      </c>
      <c r="D63" s="407"/>
      <c r="E63" s="429"/>
      <c r="F63" s="90"/>
      <c r="G63" s="89"/>
      <c r="H63" s="475"/>
      <c r="I63" s="505"/>
    </row>
    <row r="64" spans="1:9" s="125" customFormat="1" x14ac:dyDescent="0.25">
      <c r="A64" s="90">
        <v>42338</v>
      </c>
      <c r="B64" s="89">
        <v>1.5</v>
      </c>
      <c r="C64" s="482" t="s">
        <v>217</v>
      </c>
      <c r="D64" s="482"/>
      <c r="E64" s="491"/>
      <c r="F64" s="90"/>
      <c r="G64" s="89"/>
      <c r="H64" s="475"/>
      <c r="I64" s="505"/>
    </row>
    <row r="65" spans="1:9" s="125" customFormat="1" x14ac:dyDescent="0.25">
      <c r="A65" s="90">
        <v>42338</v>
      </c>
      <c r="B65" s="89">
        <v>315</v>
      </c>
      <c r="C65" s="407" t="s">
        <v>295</v>
      </c>
      <c r="D65" s="407"/>
      <c r="E65" s="429"/>
      <c r="F65" s="90"/>
      <c r="G65" s="89"/>
      <c r="H65" s="474"/>
      <c r="I65" s="513"/>
    </row>
    <row r="66" spans="1:9" s="125" customFormat="1" ht="15.75" thickBot="1" x14ac:dyDescent="0.3">
      <c r="A66" s="110">
        <v>42338</v>
      </c>
      <c r="B66" s="102">
        <v>1.5</v>
      </c>
      <c r="C66" s="486" t="s">
        <v>217</v>
      </c>
      <c r="D66" s="486"/>
      <c r="E66" s="509"/>
      <c r="F66" s="110"/>
      <c r="G66" s="102"/>
      <c r="H66" s="486"/>
      <c r="I66" s="487"/>
    </row>
    <row r="67" spans="1:9" s="125" customFormat="1" x14ac:dyDescent="0.25"/>
  </sheetData>
  <mergeCells count="106">
    <mergeCell ref="C20:E20"/>
    <mergeCell ref="H20:I20"/>
    <mergeCell ref="C21:E21"/>
    <mergeCell ref="H21:I21"/>
    <mergeCell ref="C22:E22"/>
    <mergeCell ref="C15:E15"/>
    <mergeCell ref="H15:I15"/>
    <mergeCell ref="C16:E16"/>
    <mergeCell ref="H16:I16"/>
    <mergeCell ref="C17:E17"/>
    <mergeCell ref="H17:I17"/>
    <mergeCell ref="C18:E18"/>
    <mergeCell ref="H18:I18"/>
    <mergeCell ref="C19:E19"/>
    <mergeCell ref="H19:I19"/>
    <mergeCell ref="H22:I22"/>
    <mergeCell ref="C2:I2"/>
    <mergeCell ref="C3:D4"/>
    <mergeCell ref="E3:E4"/>
    <mergeCell ref="F3:H3"/>
    <mergeCell ref="I3:I4"/>
    <mergeCell ref="C14:E14"/>
    <mergeCell ref="H14:I14"/>
    <mergeCell ref="C6:D6"/>
    <mergeCell ref="C7:D7"/>
    <mergeCell ref="C8:D8"/>
    <mergeCell ref="C9:D9"/>
    <mergeCell ref="F9:G9"/>
    <mergeCell ref="A10:I10"/>
    <mergeCell ref="A11:I11"/>
    <mergeCell ref="A12:E12"/>
    <mergeCell ref="F12:I12"/>
    <mergeCell ref="C13:E13"/>
    <mergeCell ref="H13:I13"/>
    <mergeCell ref="C5:D5"/>
    <mergeCell ref="F5:G5"/>
    <mergeCell ref="C23:E23"/>
    <mergeCell ref="H23:I23"/>
    <mergeCell ref="C24:E24"/>
    <mergeCell ref="H24:I24"/>
    <mergeCell ref="C25:E25"/>
    <mergeCell ref="C26:E26"/>
    <mergeCell ref="H26:I26"/>
    <mergeCell ref="C27:E27"/>
    <mergeCell ref="C28:E28"/>
    <mergeCell ref="C29:E29"/>
    <mergeCell ref="C30:E30"/>
    <mergeCell ref="C31:E31"/>
    <mergeCell ref="C32:E32"/>
    <mergeCell ref="H32:I32"/>
    <mergeCell ref="C33:E33"/>
    <mergeCell ref="H33:I33"/>
    <mergeCell ref="C34:E34"/>
    <mergeCell ref="H34:I34"/>
    <mergeCell ref="C35:E35"/>
    <mergeCell ref="H35:I35"/>
    <mergeCell ref="C36:E36"/>
    <mergeCell ref="H36:I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66:E66"/>
    <mergeCell ref="H66:I66"/>
    <mergeCell ref="C49:E49"/>
    <mergeCell ref="C50:E50"/>
    <mergeCell ref="C51:E51"/>
    <mergeCell ref="C52:E52"/>
    <mergeCell ref="C65:E65"/>
    <mergeCell ref="C56:E56"/>
    <mergeCell ref="C59:E59"/>
    <mergeCell ref="C60:E60"/>
    <mergeCell ref="C57:E57"/>
    <mergeCell ref="C58:E58"/>
    <mergeCell ref="C61:E61"/>
    <mergeCell ref="C62:E62"/>
    <mergeCell ref="H50:I50"/>
    <mergeCell ref="H51:I51"/>
    <mergeCell ref="H52:I52"/>
    <mergeCell ref="H65:I65"/>
    <mergeCell ref="H44:I44"/>
    <mergeCell ref="C48:E48"/>
    <mergeCell ref="C63:E63"/>
    <mergeCell ref="C64:E64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C53:E53"/>
    <mergeCell ref="C54:E54"/>
    <mergeCell ref="C55:E55"/>
  </mergeCells>
  <pageMargins left="0.7" right="0.7" top="0.75" bottom="0.75" header="0.3" footer="0.3"/>
  <pageSetup paperSize="9" scale="77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6"/>
  <dimension ref="A1:I66"/>
  <sheetViews>
    <sheetView topLeftCell="A43" zoomScaleNormal="100" workbookViewId="0">
      <selection activeCell="C40" sqref="C40:E40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369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371</v>
      </c>
      <c r="D5" s="359"/>
      <c r="E5" s="10">
        <v>6578.66</v>
      </c>
      <c r="F5" s="360">
        <v>21116.959999999999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9850</v>
      </c>
      <c r="F6" s="10">
        <v>3320</v>
      </c>
      <c r="G6" s="10">
        <v>20796.53</v>
      </c>
      <c r="H6" s="26"/>
      <c r="I6" s="28"/>
    </row>
    <row r="7" spans="1:9" x14ac:dyDescent="0.25">
      <c r="C7" s="494" t="s">
        <v>298</v>
      </c>
      <c r="D7" s="495"/>
      <c r="E7" s="10">
        <v>25000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32709.21</v>
      </c>
      <c r="F8" s="10">
        <v>26207.35</v>
      </c>
      <c r="G8" s="10"/>
      <c r="H8" s="26"/>
      <c r="I8" s="28"/>
    </row>
    <row r="9" spans="1:9" ht="36.75" customHeight="1" thickBot="1" x14ac:dyDescent="0.3">
      <c r="C9" s="420" t="s">
        <v>372</v>
      </c>
      <c r="D9" s="421"/>
      <c r="E9" s="47">
        <f>E5+E6+E7-E8</f>
        <v>8719.4500000000044</v>
      </c>
      <c r="F9" s="422">
        <f>F5+F6+G6-F8-G8</f>
        <v>19026.14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09" t="s">
        <v>30</v>
      </c>
      <c r="G13" s="108" t="s">
        <v>31</v>
      </c>
      <c r="H13" s="443" t="s">
        <v>32</v>
      </c>
      <c r="I13" s="481"/>
    </row>
    <row r="14" spans="1:9" s="125" customFormat="1" ht="15" customHeight="1" x14ac:dyDescent="0.25">
      <c r="A14" s="90">
        <v>42340</v>
      </c>
      <c r="B14" s="89">
        <v>500</v>
      </c>
      <c r="C14" s="482" t="s">
        <v>302</v>
      </c>
      <c r="D14" s="482"/>
      <c r="E14" s="483"/>
      <c r="F14" s="90">
        <v>42339</v>
      </c>
      <c r="G14" s="89">
        <v>4.4000000000000004</v>
      </c>
      <c r="H14" s="482" t="s">
        <v>244</v>
      </c>
      <c r="I14" s="483"/>
    </row>
    <row r="15" spans="1:9" s="125" customFormat="1" ht="15" customHeight="1" x14ac:dyDescent="0.25">
      <c r="A15" s="90">
        <v>42340</v>
      </c>
      <c r="B15" s="89">
        <v>1.5</v>
      </c>
      <c r="C15" s="482" t="s">
        <v>217</v>
      </c>
      <c r="D15" s="482"/>
      <c r="E15" s="483"/>
      <c r="F15" s="90">
        <v>42340</v>
      </c>
      <c r="G15" s="89">
        <v>31.5</v>
      </c>
      <c r="H15" s="482" t="s">
        <v>244</v>
      </c>
      <c r="I15" s="483"/>
    </row>
    <row r="16" spans="1:9" s="125" customFormat="1" ht="15" customHeight="1" x14ac:dyDescent="0.25">
      <c r="A16" s="90">
        <v>42341</v>
      </c>
      <c r="B16" s="89">
        <v>600</v>
      </c>
      <c r="C16" s="482" t="s">
        <v>238</v>
      </c>
      <c r="D16" s="482"/>
      <c r="E16" s="483"/>
      <c r="F16" s="90">
        <v>42340</v>
      </c>
      <c r="G16" s="89">
        <v>3.22</v>
      </c>
      <c r="H16" s="482" t="s">
        <v>244</v>
      </c>
      <c r="I16" s="483"/>
    </row>
    <row r="17" spans="1:9" s="125" customFormat="1" ht="15" customHeight="1" x14ac:dyDescent="0.25">
      <c r="A17" s="90">
        <v>42341</v>
      </c>
      <c r="B17" s="89">
        <v>1</v>
      </c>
      <c r="C17" s="482" t="s">
        <v>217</v>
      </c>
      <c r="D17" s="482"/>
      <c r="E17" s="483"/>
      <c r="F17" s="90">
        <v>42341</v>
      </c>
      <c r="G17" s="89">
        <v>3.07</v>
      </c>
      <c r="H17" s="482" t="s">
        <v>244</v>
      </c>
      <c r="I17" s="483"/>
    </row>
    <row r="18" spans="1:9" s="125" customFormat="1" ht="15" customHeight="1" x14ac:dyDescent="0.25">
      <c r="A18" s="90">
        <v>42343</v>
      </c>
      <c r="B18" s="89">
        <v>1200</v>
      </c>
      <c r="C18" s="482" t="s">
        <v>238</v>
      </c>
      <c r="D18" s="482"/>
      <c r="E18" s="483"/>
      <c r="F18" s="90">
        <v>42342</v>
      </c>
      <c r="G18" s="89">
        <v>11.18</v>
      </c>
      <c r="H18" s="482" t="s">
        <v>244</v>
      </c>
      <c r="I18" s="483"/>
    </row>
    <row r="19" spans="1:9" s="125" customFormat="1" ht="15" customHeight="1" x14ac:dyDescent="0.25">
      <c r="A19" s="90">
        <v>42343</v>
      </c>
      <c r="B19" s="89">
        <v>1</v>
      </c>
      <c r="C19" s="482" t="s">
        <v>217</v>
      </c>
      <c r="D19" s="482"/>
      <c r="E19" s="483"/>
      <c r="F19" s="90">
        <v>42343</v>
      </c>
      <c r="G19" s="89">
        <v>4.3899999999999997</v>
      </c>
      <c r="H19" s="482" t="s">
        <v>244</v>
      </c>
      <c r="I19" s="483"/>
    </row>
    <row r="20" spans="1:9" s="125" customFormat="1" ht="15" customHeight="1" x14ac:dyDescent="0.25">
      <c r="A20" s="90">
        <v>42344</v>
      </c>
      <c r="B20" s="89">
        <v>100</v>
      </c>
      <c r="C20" s="482" t="s">
        <v>238</v>
      </c>
      <c r="D20" s="482"/>
      <c r="E20" s="483"/>
      <c r="F20" s="90">
        <v>42344</v>
      </c>
      <c r="G20" s="89">
        <v>0.77</v>
      </c>
      <c r="H20" s="482" t="s">
        <v>244</v>
      </c>
      <c r="I20" s="483"/>
    </row>
    <row r="21" spans="1:9" s="125" customFormat="1" ht="15" customHeight="1" x14ac:dyDescent="0.25">
      <c r="A21" s="90">
        <v>42345</v>
      </c>
      <c r="B21" s="89">
        <v>100</v>
      </c>
      <c r="C21" s="482" t="s">
        <v>238</v>
      </c>
      <c r="D21" s="482"/>
      <c r="E21" s="483"/>
      <c r="F21" s="90">
        <v>42345</v>
      </c>
      <c r="G21" s="89">
        <v>8.98</v>
      </c>
      <c r="H21" s="482" t="s">
        <v>244</v>
      </c>
      <c r="I21" s="483"/>
    </row>
    <row r="22" spans="1:9" s="125" customFormat="1" ht="15" customHeight="1" x14ac:dyDescent="0.25">
      <c r="A22" s="90">
        <v>42345</v>
      </c>
      <c r="B22" s="89">
        <v>1</v>
      </c>
      <c r="C22" s="482" t="s">
        <v>217</v>
      </c>
      <c r="D22" s="482"/>
      <c r="E22" s="483"/>
      <c r="F22" s="90">
        <v>42345</v>
      </c>
      <c r="G22" s="89">
        <v>94.75</v>
      </c>
      <c r="H22" s="491" t="s">
        <v>16</v>
      </c>
      <c r="I22" s="492"/>
    </row>
    <row r="23" spans="1:9" s="125" customFormat="1" ht="15" customHeight="1" x14ac:dyDescent="0.25">
      <c r="A23" s="90">
        <v>42345</v>
      </c>
      <c r="B23" s="89">
        <v>67.75</v>
      </c>
      <c r="C23" s="482" t="s">
        <v>305</v>
      </c>
      <c r="D23" s="482"/>
      <c r="E23" s="483"/>
      <c r="F23" s="90">
        <v>42345</v>
      </c>
      <c r="G23" s="89">
        <v>80.75</v>
      </c>
      <c r="H23" s="491" t="s">
        <v>15</v>
      </c>
      <c r="I23" s="492"/>
    </row>
    <row r="24" spans="1:9" s="125" customFormat="1" ht="15" customHeight="1" x14ac:dyDescent="0.25">
      <c r="A24" s="90">
        <v>42345</v>
      </c>
      <c r="B24" s="89">
        <v>1.5</v>
      </c>
      <c r="C24" s="482" t="s">
        <v>217</v>
      </c>
      <c r="D24" s="482"/>
      <c r="E24" s="483"/>
      <c r="F24" s="90">
        <v>42347</v>
      </c>
      <c r="G24" s="89">
        <v>2.12</v>
      </c>
      <c r="H24" s="482" t="s">
        <v>244</v>
      </c>
      <c r="I24" s="483"/>
    </row>
    <row r="25" spans="1:9" s="125" customFormat="1" ht="15" customHeight="1" x14ac:dyDescent="0.25">
      <c r="A25" s="90">
        <v>42345</v>
      </c>
      <c r="B25" s="89">
        <v>1103.79</v>
      </c>
      <c r="C25" s="482" t="s">
        <v>304</v>
      </c>
      <c r="D25" s="482"/>
      <c r="E25" s="483"/>
      <c r="F25" s="90">
        <v>42349</v>
      </c>
      <c r="G25" s="89">
        <v>25000</v>
      </c>
      <c r="H25" s="482" t="s">
        <v>290</v>
      </c>
      <c r="I25" s="483"/>
    </row>
    <row r="26" spans="1:9" s="125" customFormat="1" ht="15" customHeight="1" x14ac:dyDescent="0.25">
      <c r="A26" s="90">
        <v>42345</v>
      </c>
      <c r="B26" s="89">
        <v>1.5</v>
      </c>
      <c r="C26" s="482" t="s">
        <v>217</v>
      </c>
      <c r="D26" s="482"/>
      <c r="E26" s="483"/>
      <c r="F26" s="90">
        <v>42352</v>
      </c>
      <c r="G26" s="89">
        <v>11.6</v>
      </c>
      <c r="H26" s="482" t="s">
        <v>244</v>
      </c>
      <c r="I26" s="483"/>
    </row>
    <row r="27" spans="1:9" s="125" customFormat="1" ht="15" customHeight="1" x14ac:dyDescent="0.25">
      <c r="A27" s="90">
        <v>42345</v>
      </c>
      <c r="B27" s="89">
        <v>849.72</v>
      </c>
      <c r="C27" s="482" t="s">
        <v>306</v>
      </c>
      <c r="D27" s="482"/>
      <c r="E27" s="483"/>
      <c r="F27" s="90">
        <v>42352</v>
      </c>
      <c r="G27" s="89">
        <v>60.9</v>
      </c>
      <c r="H27" s="491" t="s">
        <v>21</v>
      </c>
      <c r="I27" s="492"/>
    </row>
    <row r="28" spans="1:9" s="125" customFormat="1" ht="15" customHeight="1" x14ac:dyDescent="0.25">
      <c r="A28" s="90">
        <v>42345</v>
      </c>
      <c r="B28" s="89">
        <v>1.5</v>
      </c>
      <c r="C28" s="482" t="s">
        <v>217</v>
      </c>
      <c r="D28" s="482"/>
      <c r="E28" s="483"/>
      <c r="F28" s="90">
        <v>42352</v>
      </c>
      <c r="G28" s="89">
        <v>286.60000000000002</v>
      </c>
      <c r="H28" s="491" t="s">
        <v>20</v>
      </c>
      <c r="I28" s="492"/>
    </row>
    <row r="29" spans="1:9" s="125" customFormat="1" ht="15" customHeight="1" x14ac:dyDescent="0.25">
      <c r="A29" s="90">
        <v>42345</v>
      </c>
      <c r="B29" s="89">
        <v>1279.9000000000001</v>
      </c>
      <c r="C29" s="482" t="s">
        <v>343</v>
      </c>
      <c r="D29" s="482"/>
      <c r="E29" s="483"/>
      <c r="F29" s="90">
        <v>42352</v>
      </c>
      <c r="G29" s="89">
        <v>282.89999999999998</v>
      </c>
      <c r="H29" s="491" t="s">
        <v>19</v>
      </c>
      <c r="I29" s="492"/>
    </row>
    <row r="30" spans="1:9" s="125" customFormat="1" ht="15" customHeight="1" x14ac:dyDescent="0.25">
      <c r="A30" s="90">
        <v>42347</v>
      </c>
      <c r="B30" s="89">
        <v>800</v>
      </c>
      <c r="C30" s="482" t="s">
        <v>238</v>
      </c>
      <c r="D30" s="482"/>
      <c r="E30" s="483"/>
      <c r="F30" s="90">
        <v>42352</v>
      </c>
      <c r="G30" s="89">
        <v>33.4</v>
      </c>
      <c r="H30" s="491" t="s">
        <v>18</v>
      </c>
      <c r="I30" s="492"/>
    </row>
    <row r="31" spans="1:9" s="125" customFormat="1" ht="15" customHeight="1" x14ac:dyDescent="0.25">
      <c r="A31" s="90">
        <v>42347</v>
      </c>
      <c r="B31" s="89">
        <v>1</v>
      </c>
      <c r="C31" s="482" t="s">
        <v>217</v>
      </c>
      <c r="D31" s="482"/>
      <c r="E31" s="483"/>
      <c r="F31" s="90">
        <v>42352</v>
      </c>
      <c r="G31" s="89">
        <v>95.8</v>
      </c>
      <c r="H31" s="491" t="s">
        <v>22</v>
      </c>
      <c r="I31" s="492"/>
    </row>
    <row r="32" spans="1:9" s="125" customFormat="1" ht="15" customHeight="1" x14ac:dyDescent="0.25">
      <c r="A32" s="90">
        <v>42348</v>
      </c>
      <c r="B32" s="89">
        <v>100</v>
      </c>
      <c r="C32" s="482" t="s">
        <v>238</v>
      </c>
      <c r="D32" s="482"/>
      <c r="E32" s="483"/>
      <c r="F32" s="90">
        <v>42353</v>
      </c>
      <c r="G32" s="89">
        <v>13.6</v>
      </c>
      <c r="H32" s="482" t="s">
        <v>244</v>
      </c>
      <c r="I32" s="483"/>
    </row>
    <row r="33" spans="1:9" s="125" customFormat="1" ht="15" customHeight="1" x14ac:dyDescent="0.25">
      <c r="A33" s="90">
        <v>42348</v>
      </c>
      <c r="B33" s="89">
        <v>1.5</v>
      </c>
      <c r="C33" s="482" t="s">
        <v>217</v>
      </c>
      <c r="D33" s="482"/>
      <c r="E33" s="483"/>
      <c r="F33" s="90">
        <v>42354</v>
      </c>
      <c r="G33" s="89">
        <v>18.440000000000001</v>
      </c>
      <c r="H33" s="482" t="s">
        <v>244</v>
      </c>
      <c r="I33" s="483"/>
    </row>
    <row r="34" spans="1:9" s="125" customFormat="1" ht="15" customHeight="1" x14ac:dyDescent="0.25">
      <c r="A34" s="90">
        <v>42349</v>
      </c>
      <c r="B34" s="89">
        <v>17560.12</v>
      </c>
      <c r="C34" s="482" t="s">
        <v>188</v>
      </c>
      <c r="D34" s="482"/>
      <c r="E34" s="483"/>
      <c r="F34" s="90">
        <v>42355</v>
      </c>
      <c r="G34" s="89">
        <v>28.6</v>
      </c>
      <c r="H34" s="482" t="s">
        <v>244</v>
      </c>
      <c r="I34" s="483"/>
    </row>
    <row r="35" spans="1:9" s="125" customFormat="1" ht="15" customHeight="1" x14ac:dyDescent="0.25">
      <c r="A35" s="90">
        <v>42349</v>
      </c>
      <c r="B35" s="89">
        <v>1.5</v>
      </c>
      <c r="C35" s="482" t="s">
        <v>217</v>
      </c>
      <c r="D35" s="482"/>
      <c r="E35" s="483"/>
      <c r="F35" s="90">
        <v>42356</v>
      </c>
      <c r="G35" s="89">
        <v>17.64</v>
      </c>
      <c r="H35" s="482" t="s">
        <v>244</v>
      </c>
      <c r="I35" s="483"/>
    </row>
    <row r="36" spans="1:9" s="125" customFormat="1" ht="15" customHeight="1" x14ac:dyDescent="0.25">
      <c r="A36" s="90">
        <v>42349</v>
      </c>
      <c r="B36" s="89">
        <v>1480.9</v>
      </c>
      <c r="C36" s="482" t="s">
        <v>307</v>
      </c>
      <c r="D36" s="482"/>
      <c r="E36" s="483"/>
      <c r="F36" s="90">
        <v>42357</v>
      </c>
      <c r="G36" s="89">
        <v>9.41</v>
      </c>
      <c r="H36" s="482" t="s">
        <v>244</v>
      </c>
      <c r="I36" s="483"/>
    </row>
    <row r="37" spans="1:9" s="125" customFormat="1" ht="15" customHeight="1" x14ac:dyDescent="0.25">
      <c r="A37" s="90">
        <v>42349</v>
      </c>
      <c r="B37" s="89">
        <v>1.5</v>
      </c>
      <c r="C37" s="482" t="s">
        <v>217</v>
      </c>
      <c r="D37" s="482"/>
      <c r="E37" s="483"/>
      <c r="F37" s="90">
        <v>42358</v>
      </c>
      <c r="G37" s="89">
        <v>0.38</v>
      </c>
      <c r="H37" s="482" t="s">
        <v>244</v>
      </c>
      <c r="I37" s="483"/>
    </row>
    <row r="38" spans="1:9" s="125" customFormat="1" ht="15" customHeight="1" x14ac:dyDescent="0.25">
      <c r="A38" s="90">
        <v>42351</v>
      </c>
      <c r="B38" s="89">
        <v>50</v>
      </c>
      <c r="C38" s="482" t="s">
        <v>238</v>
      </c>
      <c r="D38" s="482"/>
      <c r="E38" s="483"/>
      <c r="F38" s="90">
        <v>42359</v>
      </c>
      <c r="G38" s="89">
        <v>0.91</v>
      </c>
      <c r="H38" s="482" t="s">
        <v>244</v>
      </c>
      <c r="I38" s="483"/>
    </row>
    <row r="39" spans="1:9" s="125" customFormat="1" x14ac:dyDescent="0.25">
      <c r="A39" s="90">
        <v>42352</v>
      </c>
      <c r="B39" s="89">
        <v>60.9</v>
      </c>
      <c r="C39" s="482" t="s">
        <v>273</v>
      </c>
      <c r="D39" s="482"/>
      <c r="E39" s="483"/>
      <c r="F39" s="90">
        <v>42360</v>
      </c>
      <c r="G39" s="89">
        <v>13.9</v>
      </c>
      <c r="H39" s="482" t="s">
        <v>244</v>
      </c>
      <c r="I39" s="483"/>
    </row>
    <row r="40" spans="1:9" s="125" customFormat="1" x14ac:dyDescent="0.25">
      <c r="A40" s="90">
        <v>42353</v>
      </c>
      <c r="B40" s="89">
        <v>1390.63</v>
      </c>
      <c r="C40" s="482" t="s">
        <v>300</v>
      </c>
      <c r="D40" s="482"/>
      <c r="E40" s="483"/>
      <c r="F40" s="90">
        <v>42361</v>
      </c>
      <c r="G40" s="89">
        <v>8.81</v>
      </c>
      <c r="H40" s="482" t="s">
        <v>244</v>
      </c>
      <c r="I40" s="483"/>
    </row>
    <row r="41" spans="1:9" s="125" customFormat="1" x14ac:dyDescent="0.25">
      <c r="A41" s="90">
        <v>42353</v>
      </c>
      <c r="B41" s="89">
        <v>1</v>
      </c>
      <c r="C41" s="482" t="s">
        <v>217</v>
      </c>
      <c r="D41" s="482"/>
      <c r="E41" s="483"/>
      <c r="F41" s="90">
        <v>42361</v>
      </c>
      <c r="G41" s="89">
        <v>23</v>
      </c>
      <c r="H41" s="491" t="s">
        <v>239</v>
      </c>
      <c r="I41" s="492"/>
    </row>
    <row r="42" spans="1:9" s="125" customFormat="1" x14ac:dyDescent="0.25">
      <c r="A42" s="90">
        <v>42353</v>
      </c>
      <c r="B42" s="89">
        <v>200</v>
      </c>
      <c r="C42" s="482" t="s">
        <v>238</v>
      </c>
      <c r="D42" s="482"/>
      <c r="E42" s="483"/>
      <c r="F42" s="90">
        <v>42362</v>
      </c>
      <c r="G42" s="89">
        <v>11.91</v>
      </c>
      <c r="H42" s="482" t="s">
        <v>244</v>
      </c>
      <c r="I42" s="483"/>
    </row>
    <row r="43" spans="1:9" s="125" customFormat="1" x14ac:dyDescent="0.25">
      <c r="A43" s="90">
        <v>42353</v>
      </c>
      <c r="B43" s="89">
        <v>1</v>
      </c>
      <c r="C43" s="482" t="s">
        <v>217</v>
      </c>
      <c r="D43" s="482"/>
      <c r="E43" s="483"/>
      <c r="F43" s="90">
        <v>42363</v>
      </c>
      <c r="G43" s="89">
        <v>6.97</v>
      </c>
      <c r="H43" s="482" t="s">
        <v>244</v>
      </c>
      <c r="I43" s="483"/>
    </row>
    <row r="44" spans="1:9" s="125" customFormat="1" x14ac:dyDescent="0.25">
      <c r="A44" s="90">
        <v>42354</v>
      </c>
      <c r="B44" s="89">
        <v>300</v>
      </c>
      <c r="C44" s="482" t="s">
        <v>238</v>
      </c>
      <c r="D44" s="482"/>
      <c r="E44" s="483"/>
      <c r="F44" s="90">
        <v>42364</v>
      </c>
      <c r="G44" s="89">
        <v>16.18</v>
      </c>
      <c r="H44" s="482" t="s">
        <v>244</v>
      </c>
      <c r="I44" s="483"/>
    </row>
    <row r="45" spans="1:9" s="125" customFormat="1" x14ac:dyDescent="0.25">
      <c r="A45" s="90">
        <v>42354</v>
      </c>
      <c r="B45" s="89">
        <v>1</v>
      </c>
      <c r="C45" s="482" t="s">
        <v>217</v>
      </c>
      <c r="D45" s="482"/>
      <c r="E45" s="483"/>
      <c r="F45" s="90">
        <v>42366</v>
      </c>
      <c r="G45" s="89">
        <v>12.13</v>
      </c>
      <c r="H45" s="482" t="s">
        <v>244</v>
      </c>
      <c r="I45" s="483"/>
    </row>
    <row r="46" spans="1:9" s="125" customFormat="1" x14ac:dyDescent="0.25">
      <c r="A46" s="90">
        <v>42355</v>
      </c>
      <c r="B46" s="89">
        <v>750</v>
      </c>
      <c r="C46" s="482" t="s">
        <v>303</v>
      </c>
      <c r="D46" s="482"/>
      <c r="E46" s="483"/>
      <c r="F46" s="90">
        <v>42367</v>
      </c>
      <c r="G46" s="89">
        <v>4.0199999999999996</v>
      </c>
      <c r="H46" s="482" t="s">
        <v>244</v>
      </c>
      <c r="I46" s="483"/>
    </row>
    <row r="47" spans="1:9" s="125" customFormat="1" x14ac:dyDescent="0.25">
      <c r="A47" s="90">
        <v>42355</v>
      </c>
      <c r="B47" s="89">
        <v>1.5</v>
      </c>
      <c r="C47" s="482" t="s">
        <v>217</v>
      </c>
      <c r="D47" s="482"/>
      <c r="E47" s="483"/>
      <c r="F47" s="90">
        <v>42368</v>
      </c>
      <c r="G47" s="89">
        <v>2.04</v>
      </c>
      <c r="H47" s="482" t="s">
        <v>244</v>
      </c>
      <c r="I47" s="483"/>
    </row>
    <row r="48" spans="1:9" s="125" customFormat="1" x14ac:dyDescent="0.25">
      <c r="A48" s="90">
        <v>42355</v>
      </c>
      <c r="B48" s="89">
        <v>500</v>
      </c>
      <c r="C48" s="482" t="s">
        <v>302</v>
      </c>
      <c r="D48" s="482"/>
      <c r="E48" s="483"/>
      <c r="F48" s="90">
        <v>42369</v>
      </c>
      <c r="G48" s="89">
        <v>3.08</v>
      </c>
      <c r="H48" s="482" t="s">
        <v>244</v>
      </c>
      <c r="I48" s="483"/>
    </row>
    <row r="49" spans="1:9" s="125" customFormat="1" x14ac:dyDescent="0.25">
      <c r="A49" s="90">
        <v>42355</v>
      </c>
      <c r="B49" s="89">
        <v>1.5</v>
      </c>
      <c r="C49" s="482" t="s">
        <v>217</v>
      </c>
      <c r="D49" s="482"/>
      <c r="E49" s="483"/>
      <c r="F49" s="90"/>
      <c r="G49" s="89"/>
      <c r="H49" s="475"/>
      <c r="I49" s="505"/>
    </row>
    <row r="50" spans="1:9" s="125" customFormat="1" x14ac:dyDescent="0.25">
      <c r="A50" s="90">
        <v>42360</v>
      </c>
      <c r="B50" s="89">
        <v>500</v>
      </c>
      <c r="C50" s="482" t="s">
        <v>238</v>
      </c>
      <c r="D50" s="482"/>
      <c r="E50" s="483"/>
      <c r="F50" s="90"/>
      <c r="G50" s="89"/>
      <c r="H50" s="475"/>
      <c r="I50" s="505"/>
    </row>
    <row r="51" spans="1:9" s="125" customFormat="1" x14ac:dyDescent="0.25">
      <c r="A51" s="90">
        <v>42360</v>
      </c>
      <c r="B51" s="89">
        <v>1</v>
      </c>
      <c r="C51" s="482" t="s">
        <v>217</v>
      </c>
      <c r="D51" s="482"/>
      <c r="E51" s="483"/>
      <c r="F51" s="90"/>
      <c r="G51" s="89"/>
      <c r="H51" s="474"/>
      <c r="I51" s="513"/>
    </row>
    <row r="52" spans="1:9" s="125" customFormat="1" x14ac:dyDescent="0.25">
      <c r="A52" s="90">
        <v>42361</v>
      </c>
      <c r="B52" s="89">
        <v>500</v>
      </c>
      <c r="C52" s="482" t="s">
        <v>302</v>
      </c>
      <c r="D52" s="482"/>
      <c r="E52" s="483"/>
      <c r="F52" s="90"/>
      <c r="G52" s="89"/>
      <c r="H52" s="474"/>
      <c r="I52" s="513"/>
    </row>
    <row r="53" spans="1:9" s="125" customFormat="1" x14ac:dyDescent="0.25">
      <c r="A53" s="90">
        <v>42361</v>
      </c>
      <c r="B53" s="89">
        <v>1.5</v>
      </c>
      <c r="C53" s="482" t="s">
        <v>217</v>
      </c>
      <c r="D53" s="482"/>
      <c r="E53" s="483"/>
      <c r="F53" s="90"/>
      <c r="G53" s="89"/>
      <c r="H53" s="475"/>
      <c r="I53" s="505"/>
    </row>
    <row r="54" spans="1:9" s="125" customFormat="1" x14ac:dyDescent="0.25">
      <c r="A54" s="90">
        <v>42366</v>
      </c>
      <c r="B54" s="89">
        <v>700</v>
      </c>
      <c r="C54" s="482" t="s">
        <v>238</v>
      </c>
      <c r="D54" s="482"/>
      <c r="E54" s="483"/>
      <c r="F54" s="90"/>
      <c r="G54" s="89"/>
      <c r="H54" s="475"/>
      <c r="I54" s="505"/>
    </row>
    <row r="55" spans="1:9" s="125" customFormat="1" x14ac:dyDescent="0.25">
      <c r="A55" s="90">
        <v>42366</v>
      </c>
      <c r="B55" s="89">
        <v>1</v>
      </c>
      <c r="C55" s="482" t="s">
        <v>217</v>
      </c>
      <c r="D55" s="482"/>
      <c r="E55" s="483"/>
      <c r="F55" s="90"/>
      <c r="G55" s="89"/>
      <c r="H55" s="475"/>
      <c r="I55" s="505"/>
    </row>
    <row r="56" spans="1:9" s="125" customFormat="1" x14ac:dyDescent="0.25">
      <c r="A56" s="90">
        <v>42369</v>
      </c>
      <c r="B56" s="89">
        <v>100</v>
      </c>
      <c r="C56" s="482" t="s">
        <v>303</v>
      </c>
      <c r="D56" s="482"/>
      <c r="E56" s="483"/>
      <c r="F56" s="90"/>
      <c r="G56" s="89"/>
      <c r="H56" s="475"/>
      <c r="I56" s="505"/>
    </row>
    <row r="57" spans="1:9" s="125" customFormat="1" x14ac:dyDescent="0.25">
      <c r="A57" s="90">
        <v>42369</v>
      </c>
      <c r="B57" s="89">
        <v>1.5</v>
      </c>
      <c r="C57" s="482" t="s">
        <v>217</v>
      </c>
      <c r="D57" s="482"/>
      <c r="E57" s="483"/>
      <c r="F57" s="90"/>
      <c r="G57" s="89"/>
      <c r="H57" s="475"/>
      <c r="I57" s="505"/>
    </row>
    <row r="58" spans="1:9" s="125" customFormat="1" x14ac:dyDescent="0.25">
      <c r="A58" s="90">
        <v>42369</v>
      </c>
      <c r="B58" s="89">
        <v>315</v>
      </c>
      <c r="C58" s="407" t="s">
        <v>295</v>
      </c>
      <c r="D58" s="407"/>
      <c r="E58" s="408"/>
      <c r="F58" s="90"/>
      <c r="G58" s="89"/>
      <c r="H58" s="475"/>
      <c r="I58" s="505"/>
    </row>
    <row r="59" spans="1:9" s="125" customFormat="1" x14ac:dyDescent="0.25">
      <c r="A59" s="90">
        <v>42369</v>
      </c>
      <c r="B59" s="89">
        <v>1.5</v>
      </c>
      <c r="C59" s="482" t="s">
        <v>217</v>
      </c>
      <c r="D59" s="482"/>
      <c r="E59" s="483"/>
      <c r="F59" s="90"/>
      <c r="G59" s="89"/>
      <c r="H59" s="475"/>
      <c r="I59" s="505"/>
    </row>
    <row r="60" spans="1:9" s="125" customFormat="1" x14ac:dyDescent="0.25">
      <c r="A60" s="90">
        <v>42369</v>
      </c>
      <c r="B60" s="89">
        <v>940</v>
      </c>
      <c r="C60" s="407" t="s">
        <v>365</v>
      </c>
      <c r="D60" s="407"/>
      <c r="E60" s="408"/>
      <c r="F60" s="90"/>
      <c r="G60" s="89"/>
      <c r="H60" s="475"/>
      <c r="I60" s="505"/>
    </row>
    <row r="61" spans="1:9" s="125" customFormat="1" x14ac:dyDescent="0.25">
      <c r="A61" s="90">
        <v>42369</v>
      </c>
      <c r="B61" s="89">
        <v>1</v>
      </c>
      <c r="C61" s="482" t="s">
        <v>217</v>
      </c>
      <c r="D61" s="482"/>
      <c r="E61" s="483"/>
      <c r="F61" s="90"/>
      <c r="G61" s="89"/>
      <c r="H61" s="475"/>
      <c r="I61" s="505"/>
    </row>
    <row r="62" spans="1:9" s="125" customFormat="1" x14ac:dyDescent="0.25">
      <c r="A62" s="90">
        <v>42369</v>
      </c>
      <c r="B62" s="89">
        <v>315</v>
      </c>
      <c r="C62" s="407" t="s">
        <v>289</v>
      </c>
      <c r="D62" s="407"/>
      <c r="E62" s="408"/>
      <c r="F62" s="90"/>
      <c r="G62" s="89"/>
      <c r="H62" s="475"/>
      <c r="I62" s="505"/>
    </row>
    <row r="63" spans="1:9" s="125" customFormat="1" x14ac:dyDescent="0.25">
      <c r="A63" s="90">
        <v>42369</v>
      </c>
      <c r="B63" s="89">
        <v>1</v>
      </c>
      <c r="C63" s="482" t="s">
        <v>217</v>
      </c>
      <c r="D63" s="482"/>
      <c r="E63" s="483"/>
      <c r="F63" s="90"/>
      <c r="G63" s="89"/>
      <c r="H63" s="475"/>
      <c r="I63" s="505"/>
    </row>
    <row r="64" spans="1:9" s="125" customFormat="1" x14ac:dyDescent="0.25">
      <c r="A64" s="90">
        <v>42369</v>
      </c>
      <c r="B64" s="89">
        <v>315</v>
      </c>
      <c r="C64" s="407" t="s">
        <v>282</v>
      </c>
      <c r="D64" s="407"/>
      <c r="E64" s="408"/>
      <c r="F64" s="90"/>
      <c r="G64" s="89"/>
      <c r="H64" s="475"/>
      <c r="I64" s="505"/>
    </row>
    <row r="65" spans="1:9" s="125" customFormat="1" ht="15.75" thickBot="1" x14ac:dyDescent="0.3">
      <c r="A65" s="110">
        <v>42369</v>
      </c>
      <c r="B65" s="102">
        <v>1.5</v>
      </c>
      <c r="C65" s="486" t="s">
        <v>217</v>
      </c>
      <c r="D65" s="486"/>
      <c r="E65" s="487"/>
      <c r="F65" s="110"/>
      <c r="G65" s="102"/>
      <c r="H65" s="514"/>
      <c r="I65" s="515"/>
    </row>
    <row r="66" spans="1:9" s="125" customFormat="1" x14ac:dyDescent="0.25"/>
  </sheetData>
  <mergeCells count="122">
    <mergeCell ref="C2:I2"/>
    <mergeCell ref="C3:D4"/>
    <mergeCell ref="E3:E4"/>
    <mergeCell ref="F3:H3"/>
    <mergeCell ref="I3:I4"/>
    <mergeCell ref="C5:D5"/>
    <mergeCell ref="F5:G5"/>
    <mergeCell ref="A11:I11"/>
    <mergeCell ref="A12:E12"/>
    <mergeCell ref="F12:I12"/>
    <mergeCell ref="C13:E13"/>
    <mergeCell ref="H13:I13"/>
    <mergeCell ref="C14:E14"/>
    <mergeCell ref="H14:I14"/>
    <mergeCell ref="C6:D6"/>
    <mergeCell ref="C7:D7"/>
    <mergeCell ref="C8:D8"/>
    <mergeCell ref="C9:D9"/>
    <mergeCell ref="F9:G9"/>
    <mergeCell ref="A10:I10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C24:E24"/>
    <mergeCell ref="H24:I24"/>
    <mergeCell ref="C25:E25"/>
    <mergeCell ref="C26:E26"/>
    <mergeCell ref="H26:I26"/>
    <mergeCell ref="C27:E27"/>
    <mergeCell ref="H25:I25"/>
    <mergeCell ref="H27:I27"/>
    <mergeCell ref="C21:E21"/>
    <mergeCell ref="H21:I21"/>
    <mergeCell ref="C22:E22"/>
    <mergeCell ref="H22:I22"/>
    <mergeCell ref="C23:E23"/>
    <mergeCell ref="H23:I23"/>
    <mergeCell ref="C33:E33"/>
    <mergeCell ref="H33:I33"/>
    <mergeCell ref="C34:E34"/>
    <mergeCell ref="H34:I34"/>
    <mergeCell ref="C35:E35"/>
    <mergeCell ref="H35:I35"/>
    <mergeCell ref="C28:E28"/>
    <mergeCell ref="C29:E29"/>
    <mergeCell ref="C30:E30"/>
    <mergeCell ref="C31:E31"/>
    <mergeCell ref="C32:E32"/>
    <mergeCell ref="H32:I32"/>
    <mergeCell ref="H28:I28"/>
    <mergeCell ref="H29:I29"/>
    <mergeCell ref="H30:I30"/>
    <mergeCell ref="H31:I31"/>
    <mergeCell ref="C36:E36"/>
    <mergeCell ref="H36:I36"/>
    <mergeCell ref="C37:E37"/>
    <mergeCell ref="C38:E38"/>
    <mergeCell ref="C39:E39"/>
    <mergeCell ref="C40:E40"/>
    <mergeCell ref="H37:I37"/>
    <mergeCell ref="H38:I38"/>
    <mergeCell ref="H39:I39"/>
    <mergeCell ref="H40:I40"/>
    <mergeCell ref="C50:E50"/>
    <mergeCell ref="H50:I50"/>
    <mergeCell ref="C51:E51"/>
    <mergeCell ref="H51:I51"/>
    <mergeCell ref="H48:I48"/>
    <mergeCell ref="H49:I49"/>
    <mergeCell ref="C41:E41"/>
    <mergeCell ref="C42:E42"/>
    <mergeCell ref="C43:E43"/>
    <mergeCell ref="C44:E44"/>
    <mergeCell ref="C45:E45"/>
    <mergeCell ref="C46:E46"/>
    <mergeCell ref="H41:I41"/>
    <mergeCell ref="H42:I42"/>
    <mergeCell ref="H43:I43"/>
    <mergeCell ref="H44:I44"/>
    <mergeCell ref="H45:I45"/>
    <mergeCell ref="H47:I47"/>
    <mergeCell ref="H46:I46"/>
    <mergeCell ref="C47:E47"/>
    <mergeCell ref="C48:E48"/>
    <mergeCell ref="C49:E49"/>
    <mergeCell ref="C65:E65"/>
    <mergeCell ref="H65:I65"/>
    <mergeCell ref="C61:E61"/>
    <mergeCell ref="H61:I61"/>
    <mergeCell ref="C62:E62"/>
    <mergeCell ref="H62:I62"/>
    <mergeCell ref="C63:E63"/>
    <mergeCell ref="H63:I63"/>
    <mergeCell ref="C58:E58"/>
    <mergeCell ref="H58:I58"/>
    <mergeCell ref="C59:E59"/>
    <mergeCell ref="H59:I59"/>
    <mergeCell ref="C60:E60"/>
    <mergeCell ref="H60:I60"/>
    <mergeCell ref="C64:E64"/>
    <mergeCell ref="H64:I64"/>
    <mergeCell ref="C55:E55"/>
    <mergeCell ref="H55:I55"/>
    <mergeCell ref="C56:E56"/>
    <mergeCell ref="H56:I56"/>
    <mergeCell ref="C57:E57"/>
    <mergeCell ref="H57:I57"/>
    <mergeCell ref="C52:E52"/>
    <mergeCell ref="H52:I52"/>
    <mergeCell ref="C53:E53"/>
    <mergeCell ref="H53:I53"/>
    <mergeCell ref="C54:E54"/>
    <mergeCell ref="H54:I54"/>
  </mergeCells>
  <pageMargins left="0.7" right="0.7" top="0.75" bottom="0.75" header="0.3" footer="0.3"/>
  <pageSetup paperSize="9" scale="77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7"/>
  <dimension ref="A1:I50"/>
  <sheetViews>
    <sheetView topLeftCell="A28" zoomScaleNormal="100" workbookViewId="0">
      <selection activeCell="C45" sqref="C45:E45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373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374</v>
      </c>
      <c r="D5" s="359"/>
      <c r="E5" s="10">
        <v>8719.4500000000007</v>
      </c>
      <c r="F5" s="360">
        <v>19026.14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9893</v>
      </c>
      <c r="F6" s="10">
        <v>2461</v>
      </c>
      <c r="G6" s="10">
        <v>23245.22</v>
      </c>
      <c r="H6" s="26"/>
      <c r="I6" s="28"/>
    </row>
    <row r="7" spans="1:9" x14ac:dyDescent="0.25">
      <c r="C7" s="494" t="s">
        <v>298</v>
      </c>
      <c r="D7" s="495"/>
      <c r="E7" s="10">
        <v>15000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30184.92</v>
      </c>
      <c r="F8" s="10">
        <v>16671.07</v>
      </c>
      <c r="G8" s="10"/>
      <c r="H8" s="26"/>
      <c r="I8" s="28"/>
    </row>
    <row r="9" spans="1:9" ht="36.75" customHeight="1" thickBot="1" x14ac:dyDescent="0.3">
      <c r="C9" s="420" t="s">
        <v>375</v>
      </c>
      <c r="D9" s="421"/>
      <c r="E9" s="47">
        <f>E5+E6+E7-E8</f>
        <v>3427.5299999999988</v>
      </c>
      <c r="F9" s="422">
        <f>F5+F6+G6-F8-G8</f>
        <v>28061.29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09" t="s">
        <v>30</v>
      </c>
      <c r="G13" s="108" t="s">
        <v>31</v>
      </c>
      <c r="H13" s="443" t="s">
        <v>32</v>
      </c>
      <c r="I13" s="481"/>
    </row>
    <row r="14" spans="1:9" s="125" customFormat="1" ht="15" customHeight="1" x14ac:dyDescent="0.25">
      <c r="A14" s="90">
        <v>42376</v>
      </c>
      <c r="B14" s="89">
        <v>67.75</v>
      </c>
      <c r="C14" s="482" t="s">
        <v>305</v>
      </c>
      <c r="D14" s="482"/>
      <c r="E14" s="483"/>
      <c r="F14" s="90">
        <v>42371</v>
      </c>
      <c r="G14" s="89">
        <v>4.7300000000000004</v>
      </c>
      <c r="H14" s="482" t="s">
        <v>244</v>
      </c>
      <c r="I14" s="483"/>
    </row>
    <row r="15" spans="1:9" s="125" customFormat="1" ht="15" customHeight="1" x14ac:dyDescent="0.25">
      <c r="A15" s="90">
        <v>42376</v>
      </c>
      <c r="B15" s="89">
        <v>1.5</v>
      </c>
      <c r="C15" s="482" t="s">
        <v>217</v>
      </c>
      <c r="D15" s="482"/>
      <c r="E15" s="483"/>
      <c r="F15" s="90">
        <v>42371</v>
      </c>
      <c r="G15" s="89">
        <v>31.5</v>
      </c>
      <c r="H15" s="482" t="s">
        <v>244</v>
      </c>
      <c r="I15" s="483"/>
    </row>
    <row r="16" spans="1:9" s="125" customFormat="1" ht="15" customHeight="1" x14ac:dyDescent="0.25">
      <c r="A16" s="90">
        <v>42376</v>
      </c>
      <c r="B16" s="89">
        <v>1175.8699999999999</v>
      </c>
      <c r="C16" s="482" t="s">
        <v>304</v>
      </c>
      <c r="D16" s="482"/>
      <c r="E16" s="483"/>
      <c r="F16" s="90">
        <v>42373</v>
      </c>
      <c r="G16" s="89">
        <v>10.5</v>
      </c>
      <c r="H16" s="482" t="s">
        <v>244</v>
      </c>
      <c r="I16" s="483"/>
    </row>
    <row r="17" spans="1:9" s="125" customFormat="1" ht="15" customHeight="1" x14ac:dyDescent="0.25">
      <c r="A17" s="90">
        <v>42376</v>
      </c>
      <c r="B17" s="89">
        <v>1.5</v>
      </c>
      <c r="C17" s="482" t="s">
        <v>217</v>
      </c>
      <c r="D17" s="482"/>
      <c r="E17" s="483"/>
      <c r="F17" s="90">
        <v>42374</v>
      </c>
      <c r="G17" s="89">
        <v>2.9</v>
      </c>
      <c r="H17" s="482" t="s">
        <v>244</v>
      </c>
      <c r="I17" s="483"/>
    </row>
    <row r="18" spans="1:9" s="125" customFormat="1" ht="15" customHeight="1" x14ac:dyDescent="0.25">
      <c r="A18" s="90">
        <v>42376</v>
      </c>
      <c r="B18" s="89">
        <v>749.72</v>
      </c>
      <c r="C18" s="482" t="s">
        <v>306</v>
      </c>
      <c r="D18" s="482"/>
      <c r="E18" s="483"/>
      <c r="F18" s="90">
        <v>42375</v>
      </c>
      <c r="G18" s="89">
        <v>15.79</v>
      </c>
      <c r="H18" s="482" t="s">
        <v>244</v>
      </c>
      <c r="I18" s="483"/>
    </row>
    <row r="19" spans="1:9" s="125" customFormat="1" ht="15" customHeight="1" x14ac:dyDescent="0.25">
      <c r="A19" s="90">
        <v>42376</v>
      </c>
      <c r="B19" s="89">
        <v>1.5</v>
      </c>
      <c r="C19" s="482" t="s">
        <v>217</v>
      </c>
      <c r="D19" s="482"/>
      <c r="E19" s="483"/>
      <c r="F19" s="90">
        <v>42376</v>
      </c>
      <c r="G19" s="89">
        <v>4.2699999999999996</v>
      </c>
      <c r="H19" s="482" t="s">
        <v>244</v>
      </c>
      <c r="I19" s="483"/>
    </row>
    <row r="20" spans="1:9" s="125" customFormat="1" ht="15" customHeight="1" x14ac:dyDescent="0.25">
      <c r="A20" s="90">
        <v>42376</v>
      </c>
      <c r="B20" s="89">
        <v>1282.3</v>
      </c>
      <c r="C20" s="482" t="s">
        <v>343</v>
      </c>
      <c r="D20" s="482"/>
      <c r="E20" s="483"/>
      <c r="F20" s="90">
        <v>42376</v>
      </c>
      <c r="G20" s="89">
        <v>91.5</v>
      </c>
      <c r="H20" s="491" t="s">
        <v>16</v>
      </c>
      <c r="I20" s="492"/>
    </row>
    <row r="21" spans="1:9" s="125" customFormat="1" ht="15" customHeight="1" x14ac:dyDescent="0.25">
      <c r="A21" s="90">
        <v>42377</v>
      </c>
      <c r="B21" s="89">
        <v>1000</v>
      </c>
      <c r="C21" s="482" t="s">
        <v>238</v>
      </c>
      <c r="D21" s="482"/>
      <c r="E21" s="483"/>
      <c r="F21" s="90">
        <v>42376</v>
      </c>
      <c r="G21" s="89">
        <v>78</v>
      </c>
      <c r="H21" s="491" t="s">
        <v>15</v>
      </c>
      <c r="I21" s="492"/>
    </row>
    <row r="22" spans="1:9" s="125" customFormat="1" ht="15" customHeight="1" x14ac:dyDescent="0.25">
      <c r="A22" s="90">
        <v>42377</v>
      </c>
      <c r="B22" s="89">
        <v>1.5</v>
      </c>
      <c r="C22" s="482" t="s">
        <v>217</v>
      </c>
      <c r="D22" s="482"/>
      <c r="E22" s="483"/>
      <c r="F22" s="90">
        <v>42377</v>
      </c>
      <c r="G22" s="89">
        <v>6.44</v>
      </c>
      <c r="H22" s="482" t="s">
        <v>244</v>
      </c>
      <c r="I22" s="483"/>
    </row>
    <row r="23" spans="1:9" s="125" customFormat="1" ht="15" customHeight="1" x14ac:dyDescent="0.25">
      <c r="A23" s="90">
        <v>42381</v>
      </c>
      <c r="B23" s="89">
        <v>500</v>
      </c>
      <c r="C23" s="482" t="s">
        <v>302</v>
      </c>
      <c r="D23" s="482"/>
      <c r="E23" s="483"/>
      <c r="F23" s="90">
        <v>42378</v>
      </c>
      <c r="G23" s="89">
        <v>6.04</v>
      </c>
      <c r="H23" s="482" t="s">
        <v>244</v>
      </c>
      <c r="I23" s="483"/>
    </row>
    <row r="24" spans="1:9" s="125" customFormat="1" ht="15" customHeight="1" x14ac:dyDescent="0.25">
      <c r="A24" s="90">
        <v>42381</v>
      </c>
      <c r="B24" s="89">
        <v>1.5</v>
      </c>
      <c r="C24" s="482" t="s">
        <v>217</v>
      </c>
      <c r="D24" s="482"/>
      <c r="E24" s="483"/>
      <c r="F24" s="90">
        <v>42380</v>
      </c>
      <c r="G24" s="89">
        <v>3.74</v>
      </c>
      <c r="H24" s="482" t="s">
        <v>244</v>
      </c>
      <c r="I24" s="483"/>
    </row>
    <row r="25" spans="1:9" s="125" customFormat="1" ht="15" customHeight="1" x14ac:dyDescent="0.25">
      <c r="A25" s="90">
        <v>42382</v>
      </c>
      <c r="B25" s="89">
        <v>17597.38</v>
      </c>
      <c r="C25" s="482" t="s">
        <v>188</v>
      </c>
      <c r="D25" s="482"/>
      <c r="E25" s="483"/>
      <c r="F25" s="90">
        <v>42381</v>
      </c>
      <c r="G25" s="89">
        <v>4.74</v>
      </c>
      <c r="H25" s="482" t="s">
        <v>244</v>
      </c>
      <c r="I25" s="483"/>
    </row>
    <row r="26" spans="1:9" s="125" customFormat="1" ht="15" customHeight="1" x14ac:dyDescent="0.25">
      <c r="A26" s="90">
        <v>42382</v>
      </c>
      <c r="B26" s="89">
        <v>1.5</v>
      </c>
      <c r="C26" s="482" t="s">
        <v>217</v>
      </c>
      <c r="D26" s="482"/>
      <c r="E26" s="483"/>
      <c r="F26" s="90">
        <v>42382</v>
      </c>
      <c r="G26" s="89">
        <v>7.56</v>
      </c>
      <c r="H26" s="482" t="s">
        <v>244</v>
      </c>
      <c r="I26" s="483"/>
    </row>
    <row r="27" spans="1:9" s="125" customFormat="1" ht="15" customHeight="1" x14ac:dyDescent="0.25">
      <c r="A27" s="90">
        <v>42382</v>
      </c>
      <c r="B27" s="89">
        <v>1480.9</v>
      </c>
      <c r="C27" s="482" t="s">
        <v>307</v>
      </c>
      <c r="D27" s="482"/>
      <c r="E27" s="483"/>
      <c r="F27" s="90">
        <v>42382</v>
      </c>
      <c r="G27" s="89">
        <v>15000</v>
      </c>
      <c r="H27" s="482" t="s">
        <v>290</v>
      </c>
      <c r="I27" s="483"/>
    </row>
    <row r="28" spans="1:9" s="125" customFormat="1" ht="15" customHeight="1" x14ac:dyDescent="0.25">
      <c r="A28" s="90">
        <v>42382</v>
      </c>
      <c r="B28" s="89">
        <v>1.5</v>
      </c>
      <c r="C28" s="482" t="s">
        <v>217</v>
      </c>
      <c r="D28" s="482"/>
      <c r="E28" s="483"/>
      <c r="F28" s="90">
        <v>42383</v>
      </c>
      <c r="G28" s="89">
        <v>12.79</v>
      </c>
      <c r="H28" s="482" t="s">
        <v>244</v>
      </c>
      <c r="I28" s="483"/>
    </row>
    <row r="29" spans="1:9" s="125" customFormat="1" ht="15" customHeight="1" x14ac:dyDescent="0.25">
      <c r="A29" s="90">
        <v>42382</v>
      </c>
      <c r="B29" s="89">
        <v>60.9</v>
      </c>
      <c r="C29" s="482" t="s">
        <v>273</v>
      </c>
      <c r="D29" s="482"/>
      <c r="E29" s="483"/>
      <c r="F29" s="90">
        <v>42384</v>
      </c>
      <c r="G29" s="89">
        <v>2.38</v>
      </c>
      <c r="H29" s="482" t="s">
        <v>244</v>
      </c>
      <c r="I29" s="483"/>
    </row>
    <row r="30" spans="1:9" s="125" customFormat="1" ht="15" customHeight="1" x14ac:dyDescent="0.25">
      <c r="A30" s="90">
        <v>42384</v>
      </c>
      <c r="B30" s="89">
        <v>700</v>
      </c>
      <c r="C30" s="482" t="s">
        <v>238</v>
      </c>
      <c r="D30" s="482"/>
      <c r="E30" s="483"/>
      <c r="F30" s="90">
        <v>42384</v>
      </c>
      <c r="G30" s="89">
        <v>254.2</v>
      </c>
      <c r="H30" s="491" t="s">
        <v>22</v>
      </c>
      <c r="I30" s="492"/>
    </row>
    <row r="31" spans="1:9" s="125" customFormat="1" ht="15" customHeight="1" x14ac:dyDescent="0.25">
      <c r="A31" s="90">
        <v>42384</v>
      </c>
      <c r="B31" s="89">
        <v>1</v>
      </c>
      <c r="C31" s="482" t="s">
        <v>217</v>
      </c>
      <c r="D31" s="482"/>
      <c r="E31" s="483"/>
      <c r="F31" s="90">
        <v>42384</v>
      </c>
      <c r="G31" s="89">
        <v>239.2</v>
      </c>
      <c r="H31" s="491" t="s">
        <v>194</v>
      </c>
      <c r="I31" s="492"/>
    </row>
    <row r="32" spans="1:9" s="125" customFormat="1" ht="15" customHeight="1" x14ac:dyDescent="0.25">
      <c r="A32" s="90">
        <v>42384</v>
      </c>
      <c r="B32" s="89">
        <v>850</v>
      </c>
      <c r="C32" s="482" t="s">
        <v>303</v>
      </c>
      <c r="D32" s="482"/>
      <c r="E32" s="483"/>
      <c r="F32" s="90">
        <v>42384</v>
      </c>
      <c r="G32" s="89">
        <v>678.9</v>
      </c>
      <c r="H32" s="491" t="s">
        <v>20</v>
      </c>
      <c r="I32" s="492"/>
    </row>
    <row r="33" spans="1:9" s="125" customFormat="1" ht="15" customHeight="1" x14ac:dyDescent="0.25">
      <c r="A33" s="90">
        <v>42384</v>
      </c>
      <c r="B33" s="89">
        <v>1.5</v>
      </c>
      <c r="C33" s="482" t="s">
        <v>217</v>
      </c>
      <c r="D33" s="482"/>
      <c r="E33" s="483"/>
      <c r="F33" s="90">
        <v>42385</v>
      </c>
      <c r="G33" s="89">
        <v>18.62</v>
      </c>
      <c r="H33" s="482" t="s">
        <v>244</v>
      </c>
      <c r="I33" s="483"/>
    </row>
    <row r="34" spans="1:9" s="125" customFormat="1" ht="15" customHeight="1" x14ac:dyDescent="0.25">
      <c r="A34" s="90">
        <v>42384</v>
      </c>
      <c r="B34" s="89">
        <v>43.6</v>
      </c>
      <c r="C34" s="482" t="s">
        <v>376</v>
      </c>
      <c r="D34" s="482"/>
      <c r="E34" s="483"/>
      <c r="F34" s="90">
        <v>42387</v>
      </c>
      <c r="G34" s="89">
        <v>14.81</v>
      </c>
      <c r="H34" s="482" t="s">
        <v>244</v>
      </c>
      <c r="I34" s="483"/>
    </row>
    <row r="35" spans="1:9" s="125" customFormat="1" ht="15" customHeight="1" x14ac:dyDescent="0.25">
      <c r="A35" s="90">
        <v>42386</v>
      </c>
      <c r="B35" s="89">
        <v>50</v>
      </c>
      <c r="C35" s="482" t="s">
        <v>238</v>
      </c>
      <c r="D35" s="482"/>
      <c r="E35" s="483"/>
      <c r="F35" s="90">
        <v>42388</v>
      </c>
      <c r="G35" s="89">
        <v>20.87</v>
      </c>
      <c r="H35" s="482" t="s">
        <v>244</v>
      </c>
      <c r="I35" s="483"/>
    </row>
    <row r="36" spans="1:9" s="125" customFormat="1" ht="15" customHeight="1" x14ac:dyDescent="0.25">
      <c r="A36" s="90">
        <v>42389</v>
      </c>
      <c r="B36" s="89">
        <v>800</v>
      </c>
      <c r="C36" s="482" t="s">
        <v>238</v>
      </c>
      <c r="D36" s="482"/>
      <c r="E36" s="483"/>
      <c r="F36" s="90">
        <v>42389</v>
      </c>
      <c r="G36" s="89">
        <v>17.239999999999998</v>
      </c>
      <c r="H36" s="482" t="s">
        <v>244</v>
      </c>
      <c r="I36" s="483"/>
    </row>
    <row r="37" spans="1:9" s="125" customFormat="1" ht="15" customHeight="1" x14ac:dyDescent="0.25">
      <c r="A37" s="90">
        <v>42389</v>
      </c>
      <c r="B37" s="89">
        <v>1.5</v>
      </c>
      <c r="C37" s="482" t="s">
        <v>217</v>
      </c>
      <c r="D37" s="482"/>
      <c r="E37" s="483"/>
      <c r="F37" s="90">
        <v>42390</v>
      </c>
      <c r="G37" s="89">
        <v>11.04</v>
      </c>
      <c r="H37" s="482" t="s">
        <v>244</v>
      </c>
      <c r="I37" s="483"/>
    </row>
    <row r="38" spans="1:9" s="125" customFormat="1" ht="15" customHeight="1" x14ac:dyDescent="0.25">
      <c r="A38" s="90">
        <v>42389</v>
      </c>
      <c r="B38" s="89">
        <v>500</v>
      </c>
      <c r="C38" s="482" t="s">
        <v>302</v>
      </c>
      <c r="D38" s="482"/>
      <c r="E38" s="483"/>
      <c r="F38" s="90">
        <v>42391</v>
      </c>
      <c r="G38" s="89">
        <v>5.31</v>
      </c>
      <c r="H38" s="482" t="s">
        <v>244</v>
      </c>
      <c r="I38" s="483"/>
    </row>
    <row r="39" spans="1:9" s="125" customFormat="1" x14ac:dyDescent="0.25">
      <c r="A39" s="90">
        <v>42389</v>
      </c>
      <c r="B39" s="89">
        <v>1.5</v>
      </c>
      <c r="C39" s="482" t="s">
        <v>217</v>
      </c>
      <c r="D39" s="482"/>
      <c r="E39" s="483"/>
      <c r="F39" s="90">
        <v>42392</v>
      </c>
      <c r="G39" s="89">
        <v>10.49</v>
      </c>
      <c r="H39" s="482" t="s">
        <v>244</v>
      </c>
      <c r="I39" s="483"/>
    </row>
    <row r="40" spans="1:9" s="125" customFormat="1" x14ac:dyDescent="0.25">
      <c r="A40" s="90">
        <v>42392</v>
      </c>
      <c r="B40" s="89">
        <v>500</v>
      </c>
      <c r="C40" s="482" t="s">
        <v>238</v>
      </c>
      <c r="D40" s="482"/>
      <c r="E40" s="483"/>
      <c r="F40" s="90">
        <v>42394</v>
      </c>
      <c r="G40" s="89">
        <v>14.46</v>
      </c>
      <c r="H40" s="482" t="s">
        <v>244</v>
      </c>
      <c r="I40" s="483"/>
    </row>
    <row r="41" spans="1:9" s="125" customFormat="1" x14ac:dyDescent="0.25">
      <c r="A41" s="90">
        <v>42398</v>
      </c>
      <c r="B41" s="89">
        <v>435</v>
      </c>
      <c r="C41" s="407" t="s">
        <v>282</v>
      </c>
      <c r="D41" s="407"/>
      <c r="E41" s="408"/>
      <c r="F41" s="90">
        <v>42394</v>
      </c>
      <c r="G41" s="89">
        <v>54.5</v>
      </c>
      <c r="H41" s="491" t="s">
        <v>239</v>
      </c>
      <c r="I41" s="492"/>
    </row>
    <row r="42" spans="1:9" s="125" customFormat="1" x14ac:dyDescent="0.25">
      <c r="A42" s="90">
        <v>42398</v>
      </c>
      <c r="B42" s="89">
        <v>1.5</v>
      </c>
      <c r="C42" s="482" t="s">
        <v>217</v>
      </c>
      <c r="D42" s="482"/>
      <c r="E42" s="483"/>
      <c r="F42" s="90">
        <v>42395</v>
      </c>
      <c r="G42" s="89">
        <v>12.44</v>
      </c>
      <c r="H42" s="482" t="s">
        <v>244</v>
      </c>
      <c r="I42" s="483"/>
    </row>
    <row r="43" spans="1:9" s="125" customFormat="1" x14ac:dyDescent="0.25">
      <c r="A43" s="90">
        <v>42398</v>
      </c>
      <c r="B43" s="89">
        <v>435</v>
      </c>
      <c r="C43" s="407" t="s">
        <v>295</v>
      </c>
      <c r="D43" s="407"/>
      <c r="E43" s="408"/>
      <c r="F43" s="90">
        <v>42396</v>
      </c>
      <c r="G43" s="89">
        <v>10.61</v>
      </c>
      <c r="H43" s="482" t="s">
        <v>244</v>
      </c>
      <c r="I43" s="483"/>
    </row>
    <row r="44" spans="1:9" s="125" customFormat="1" x14ac:dyDescent="0.25">
      <c r="A44" s="90">
        <v>42398</v>
      </c>
      <c r="B44" s="89">
        <v>1.5</v>
      </c>
      <c r="C44" s="482" t="s">
        <v>217</v>
      </c>
      <c r="D44" s="482"/>
      <c r="E44" s="483"/>
      <c r="F44" s="90">
        <v>42397</v>
      </c>
      <c r="G44" s="89">
        <v>16.399999999999999</v>
      </c>
      <c r="H44" s="482" t="s">
        <v>244</v>
      </c>
      <c r="I44" s="483"/>
    </row>
    <row r="45" spans="1:9" s="125" customFormat="1" x14ac:dyDescent="0.25">
      <c r="A45" s="90">
        <v>42398</v>
      </c>
      <c r="B45" s="89">
        <v>435</v>
      </c>
      <c r="C45" s="407" t="s">
        <v>289</v>
      </c>
      <c r="D45" s="407"/>
      <c r="E45" s="408"/>
      <c r="F45" s="90">
        <v>42398</v>
      </c>
      <c r="G45" s="89">
        <v>5.03</v>
      </c>
      <c r="H45" s="482" t="s">
        <v>244</v>
      </c>
      <c r="I45" s="483"/>
    </row>
    <row r="46" spans="1:9" s="125" customFormat="1" x14ac:dyDescent="0.25">
      <c r="A46" s="90">
        <v>42398</v>
      </c>
      <c r="B46" s="89">
        <v>1.5</v>
      </c>
      <c r="C46" s="482" t="s">
        <v>217</v>
      </c>
      <c r="D46" s="482"/>
      <c r="E46" s="483"/>
      <c r="F46" s="90">
        <v>42399</v>
      </c>
      <c r="G46" s="89">
        <v>4.07</v>
      </c>
      <c r="H46" s="482" t="s">
        <v>244</v>
      </c>
      <c r="I46" s="483"/>
    </row>
    <row r="47" spans="1:9" s="125" customFormat="1" x14ac:dyDescent="0.25">
      <c r="A47" s="90">
        <v>42398</v>
      </c>
      <c r="B47" s="89">
        <v>1300</v>
      </c>
      <c r="C47" s="407" t="s">
        <v>365</v>
      </c>
      <c r="D47" s="407"/>
      <c r="E47" s="408"/>
      <c r="F47" s="90"/>
      <c r="G47" s="89"/>
      <c r="H47" s="482"/>
      <c r="I47" s="483"/>
    </row>
    <row r="48" spans="1:9" s="125" customFormat="1" x14ac:dyDescent="0.25">
      <c r="A48" s="90">
        <v>42398</v>
      </c>
      <c r="B48" s="89">
        <v>1</v>
      </c>
      <c r="C48" s="482" t="s">
        <v>217</v>
      </c>
      <c r="D48" s="482"/>
      <c r="E48" s="483"/>
      <c r="F48" s="90"/>
      <c r="G48" s="89"/>
      <c r="H48" s="482"/>
      <c r="I48" s="483"/>
    </row>
    <row r="49" spans="1:9" s="125" customFormat="1" ht="15.75" thickBot="1" x14ac:dyDescent="0.3">
      <c r="A49" s="110">
        <v>42399</v>
      </c>
      <c r="B49" s="102">
        <v>200</v>
      </c>
      <c r="C49" s="486" t="s">
        <v>238</v>
      </c>
      <c r="D49" s="486"/>
      <c r="E49" s="487"/>
      <c r="F49" s="110"/>
      <c r="G49" s="102"/>
      <c r="H49" s="516"/>
      <c r="I49" s="517"/>
    </row>
    <row r="50" spans="1:9" s="125" customFormat="1" x14ac:dyDescent="0.25"/>
  </sheetData>
  <mergeCells count="90">
    <mergeCell ref="C48:E48"/>
    <mergeCell ref="H48:I48"/>
    <mergeCell ref="C49:E49"/>
    <mergeCell ref="H49:I49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C14:E14"/>
    <mergeCell ref="H14:I14"/>
    <mergeCell ref="C6:D6"/>
    <mergeCell ref="C7:D7"/>
    <mergeCell ref="C8:D8"/>
    <mergeCell ref="C9:D9"/>
    <mergeCell ref="F9:G9"/>
    <mergeCell ref="A10:I10"/>
    <mergeCell ref="A11:I11"/>
    <mergeCell ref="A12:E12"/>
    <mergeCell ref="F12:I12"/>
    <mergeCell ref="C13:E13"/>
    <mergeCell ref="H13:I13"/>
    <mergeCell ref="C5:D5"/>
    <mergeCell ref="F5:G5"/>
    <mergeCell ref="C2:I2"/>
    <mergeCell ref="C3:D4"/>
    <mergeCell ref="E3:E4"/>
    <mergeCell ref="F3:H3"/>
    <mergeCell ref="I3:I4"/>
  </mergeCells>
  <pageMargins left="0.7" right="0.7" top="0.75" bottom="0.75" header="0.3" footer="0.3"/>
  <pageSetup paperSize="9" scale="77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8"/>
  <dimension ref="A1:I61"/>
  <sheetViews>
    <sheetView topLeftCell="A25" zoomScaleNormal="100" workbookViewId="0">
      <selection activeCell="H42" sqref="H42:I42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377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378</v>
      </c>
      <c r="D5" s="359"/>
      <c r="E5" s="10">
        <v>3427.53</v>
      </c>
      <c r="F5" s="360">
        <v>28061.29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7851</v>
      </c>
      <c r="F6" s="10">
        <v>1814</v>
      </c>
      <c r="G6" s="10">
        <v>20920.41</v>
      </c>
      <c r="H6" s="26"/>
      <c r="I6" s="28"/>
    </row>
    <row r="7" spans="1:9" x14ac:dyDescent="0.25">
      <c r="C7" s="494" t="s">
        <v>298</v>
      </c>
      <c r="D7" s="495"/>
      <c r="E7" s="10">
        <v>28000</v>
      </c>
      <c r="F7" s="10">
        <v>84</v>
      </c>
      <c r="G7" s="10"/>
      <c r="H7" s="26"/>
      <c r="I7" s="28"/>
    </row>
    <row r="8" spans="1:9" x14ac:dyDescent="0.25">
      <c r="C8" s="419" t="s">
        <v>6</v>
      </c>
      <c r="D8" s="362"/>
      <c r="E8" s="10">
        <v>34321.83</v>
      </c>
      <c r="F8" s="10">
        <v>29473.49</v>
      </c>
      <c r="G8" s="10"/>
      <c r="H8" s="26"/>
      <c r="I8" s="28"/>
    </row>
    <row r="9" spans="1:9" ht="36.75" customHeight="1" thickBot="1" x14ac:dyDescent="0.3">
      <c r="C9" s="420" t="s">
        <v>379</v>
      </c>
      <c r="D9" s="421"/>
      <c r="E9" s="47">
        <f>E5+E6+E7-E8</f>
        <v>4956.6999999999971</v>
      </c>
      <c r="F9" s="422">
        <f>F5+F6+G6+F7-F8-G8</f>
        <v>21406.209999999995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19" t="s">
        <v>30</v>
      </c>
      <c r="G13" s="108" t="s">
        <v>31</v>
      </c>
      <c r="H13" s="443" t="s">
        <v>32</v>
      </c>
      <c r="I13" s="481"/>
    </row>
    <row r="14" spans="1:9" s="125" customFormat="1" ht="15" customHeight="1" x14ac:dyDescent="0.25">
      <c r="A14" s="90">
        <v>42403</v>
      </c>
      <c r="B14" s="89">
        <v>6739.56</v>
      </c>
      <c r="C14" s="482" t="s">
        <v>380</v>
      </c>
      <c r="D14" s="482"/>
      <c r="E14" s="483"/>
      <c r="F14" s="106">
        <v>42401</v>
      </c>
      <c r="G14" s="89">
        <v>4.7</v>
      </c>
      <c r="H14" s="482" t="s">
        <v>244</v>
      </c>
      <c r="I14" s="483"/>
    </row>
    <row r="15" spans="1:9" s="125" customFormat="1" ht="15" customHeight="1" x14ac:dyDescent="0.25">
      <c r="A15" s="90">
        <v>42403</v>
      </c>
      <c r="B15" s="89">
        <v>10.5</v>
      </c>
      <c r="C15" s="482" t="s">
        <v>217</v>
      </c>
      <c r="D15" s="482"/>
      <c r="E15" s="483"/>
      <c r="F15" s="106">
        <v>42402</v>
      </c>
      <c r="G15" s="89">
        <v>3.81</v>
      </c>
      <c r="H15" s="482" t="s">
        <v>244</v>
      </c>
      <c r="I15" s="483"/>
    </row>
    <row r="16" spans="1:9" s="125" customFormat="1" ht="15" customHeight="1" x14ac:dyDescent="0.25">
      <c r="A16" s="90">
        <v>42403</v>
      </c>
      <c r="B16" s="89">
        <v>2270.5700000000002</v>
      </c>
      <c r="C16" s="482" t="s">
        <v>381</v>
      </c>
      <c r="D16" s="482"/>
      <c r="E16" s="483"/>
      <c r="F16" s="106">
        <v>42403</v>
      </c>
      <c r="G16" s="89">
        <v>8.92</v>
      </c>
      <c r="H16" s="482" t="s">
        <v>244</v>
      </c>
      <c r="I16" s="483"/>
    </row>
    <row r="17" spans="1:9" s="125" customFormat="1" ht="15" customHeight="1" x14ac:dyDescent="0.25">
      <c r="A17" s="90">
        <v>42403</v>
      </c>
      <c r="B17" s="89">
        <v>10.5</v>
      </c>
      <c r="C17" s="482" t="s">
        <v>217</v>
      </c>
      <c r="D17" s="482"/>
      <c r="E17" s="483"/>
      <c r="F17" s="106">
        <v>42403</v>
      </c>
      <c r="G17" s="89">
        <v>84</v>
      </c>
      <c r="H17" s="482" t="s">
        <v>253</v>
      </c>
      <c r="I17" s="483"/>
    </row>
    <row r="18" spans="1:9" s="125" customFormat="1" ht="15" customHeight="1" x14ac:dyDescent="0.25">
      <c r="A18" s="90">
        <v>42403</v>
      </c>
      <c r="B18" s="89">
        <v>9397.94</v>
      </c>
      <c r="C18" s="482" t="s">
        <v>382</v>
      </c>
      <c r="D18" s="482"/>
      <c r="E18" s="483"/>
      <c r="F18" s="106">
        <v>42403</v>
      </c>
      <c r="G18" s="89">
        <v>28000</v>
      </c>
      <c r="H18" s="482" t="s">
        <v>290</v>
      </c>
      <c r="I18" s="483"/>
    </row>
    <row r="19" spans="1:9" s="125" customFormat="1" ht="15" customHeight="1" x14ac:dyDescent="0.25">
      <c r="A19" s="90">
        <v>42403</v>
      </c>
      <c r="B19" s="89">
        <v>10.5</v>
      </c>
      <c r="C19" s="482" t="s">
        <v>217</v>
      </c>
      <c r="D19" s="482"/>
      <c r="E19" s="483"/>
      <c r="F19" s="106">
        <v>42404</v>
      </c>
      <c r="G19" s="89">
        <v>1.1000000000000001</v>
      </c>
      <c r="H19" s="482" t="s">
        <v>244</v>
      </c>
      <c r="I19" s="483"/>
    </row>
    <row r="20" spans="1:9" s="125" customFormat="1" ht="15" customHeight="1" x14ac:dyDescent="0.25">
      <c r="A20" s="90">
        <v>42403</v>
      </c>
      <c r="B20" s="89">
        <v>1500.71</v>
      </c>
      <c r="C20" s="482" t="s">
        <v>383</v>
      </c>
      <c r="D20" s="482"/>
      <c r="E20" s="483"/>
      <c r="F20" s="106">
        <v>42405</v>
      </c>
      <c r="G20" s="89">
        <v>0.35</v>
      </c>
      <c r="H20" s="482" t="s">
        <v>244</v>
      </c>
      <c r="I20" s="483"/>
    </row>
    <row r="21" spans="1:9" s="125" customFormat="1" ht="15" customHeight="1" x14ac:dyDescent="0.25">
      <c r="A21" s="90">
        <v>42403</v>
      </c>
      <c r="B21" s="89">
        <v>10.5</v>
      </c>
      <c r="C21" s="482" t="s">
        <v>217</v>
      </c>
      <c r="D21" s="482"/>
      <c r="E21" s="483"/>
      <c r="F21" s="106">
        <v>42406</v>
      </c>
      <c r="G21" s="89">
        <v>7.16</v>
      </c>
      <c r="H21" s="482" t="s">
        <v>244</v>
      </c>
      <c r="I21" s="483"/>
    </row>
    <row r="22" spans="1:9" s="125" customFormat="1" ht="15" customHeight="1" x14ac:dyDescent="0.25">
      <c r="A22" s="90">
        <v>42404</v>
      </c>
      <c r="B22" s="89">
        <v>100</v>
      </c>
      <c r="C22" s="482" t="s">
        <v>238</v>
      </c>
      <c r="D22" s="482"/>
      <c r="E22" s="483"/>
      <c r="F22" s="106">
        <v>42408</v>
      </c>
      <c r="G22" s="89">
        <v>7.29</v>
      </c>
      <c r="H22" s="482" t="s">
        <v>244</v>
      </c>
      <c r="I22" s="483"/>
    </row>
    <row r="23" spans="1:9" s="125" customFormat="1" ht="15" customHeight="1" x14ac:dyDescent="0.25">
      <c r="A23" s="90">
        <v>42404</v>
      </c>
      <c r="B23" s="89">
        <v>1</v>
      </c>
      <c r="C23" s="482" t="s">
        <v>217</v>
      </c>
      <c r="D23" s="482"/>
      <c r="E23" s="483"/>
      <c r="F23" s="106">
        <v>42408</v>
      </c>
      <c r="G23" s="89">
        <v>78.25</v>
      </c>
      <c r="H23" s="491" t="s">
        <v>15</v>
      </c>
      <c r="I23" s="492"/>
    </row>
    <row r="24" spans="1:9" s="125" customFormat="1" ht="15" customHeight="1" x14ac:dyDescent="0.25">
      <c r="A24" s="90">
        <v>42405</v>
      </c>
      <c r="B24" s="89">
        <v>100</v>
      </c>
      <c r="C24" s="482" t="s">
        <v>238</v>
      </c>
      <c r="D24" s="482"/>
      <c r="E24" s="483"/>
      <c r="F24" s="106">
        <v>42408</v>
      </c>
      <c r="G24" s="89">
        <v>91.5</v>
      </c>
      <c r="H24" s="491" t="s">
        <v>16</v>
      </c>
      <c r="I24" s="492"/>
    </row>
    <row r="25" spans="1:9" s="125" customFormat="1" ht="15" customHeight="1" x14ac:dyDescent="0.25">
      <c r="A25" s="90">
        <v>42405</v>
      </c>
      <c r="B25" s="89">
        <v>1</v>
      </c>
      <c r="C25" s="482" t="s">
        <v>217</v>
      </c>
      <c r="D25" s="482"/>
      <c r="E25" s="483"/>
      <c r="F25" s="106">
        <v>42411</v>
      </c>
      <c r="G25" s="89">
        <v>4.34</v>
      </c>
      <c r="H25" s="482" t="s">
        <v>244</v>
      </c>
      <c r="I25" s="483"/>
    </row>
    <row r="26" spans="1:9" s="125" customFormat="1" ht="15" customHeight="1" x14ac:dyDescent="0.25">
      <c r="A26" s="90">
        <v>42408</v>
      </c>
      <c r="B26" s="89">
        <v>350</v>
      </c>
      <c r="C26" s="482" t="s">
        <v>305</v>
      </c>
      <c r="D26" s="482"/>
      <c r="E26" s="483"/>
      <c r="F26" s="106">
        <v>42412</v>
      </c>
      <c r="G26" s="89">
        <v>9.64</v>
      </c>
      <c r="H26" s="482" t="s">
        <v>244</v>
      </c>
      <c r="I26" s="483"/>
    </row>
    <row r="27" spans="1:9" s="125" customFormat="1" ht="15" customHeight="1" x14ac:dyDescent="0.25">
      <c r="A27" s="90">
        <v>42408</v>
      </c>
      <c r="B27" s="89">
        <v>1.5</v>
      </c>
      <c r="C27" s="482" t="s">
        <v>217</v>
      </c>
      <c r="D27" s="482"/>
      <c r="E27" s="483"/>
      <c r="F27" s="106">
        <v>42413</v>
      </c>
      <c r="G27" s="89">
        <v>8.3800000000000008</v>
      </c>
      <c r="H27" s="482" t="s">
        <v>244</v>
      </c>
      <c r="I27" s="483"/>
    </row>
    <row r="28" spans="1:9" s="125" customFormat="1" ht="15" customHeight="1" x14ac:dyDescent="0.25">
      <c r="A28" s="90">
        <v>42408</v>
      </c>
      <c r="B28" s="89">
        <v>1350</v>
      </c>
      <c r="C28" s="482" t="s">
        <v>304</v>
      </c>
      <c r="D28" s="482"/>
      <c r="E28" s="483"/>
      <c r="F28" s="106">
        <v>42414</v>
      </c>
      <c r="G28" s="89">
        <v>2.48</v>
      </c>
      <c r="H28" s="482" t="s">
        <v>244</v>
      </c>
      <c r="I28" s="483"/>
    </row>
    <row r="29" spans="1:9" s="125" customFormat="1" ht="15" customHeight="1" x14ac:dyDescent="0.25">
      <c r="A29" s="90">
        <v>42408</v>
      </c>
      <c r="B29" s="89">
        <v>1.5</v>
      </c>
      <c r="C29" s="482" t="s">
        <v>217</v>
      </c>
      <c r="D29" s="482"/>
      <c r="E29" s="483"/>
      <c r="F29" s="106">
        <v>42415</v>
      </c>
      <c r="G29" s="89">
        <v>19.97</v>
      </c>
      <c r="H29" s="482" t="s">
        <v>244</v>
      </c>
      <c r="I29" s="483"/>
    </row>
    <row r="30" spans="1:9" s="125" customFormat="1" ht="15" customHeight="1" x14ac:dyDescent="0.25">
      <c r="A30" s="90">
        <v>42408</v>
      </c>
      <c r="B30" s="89">
        <v>900</v>
      </c>
      <c r="C30" s="482" t="s">
        <v>306</v>
      </c>
      <c r="D30" s="482"/>
      <c r="E30" s="483"/>
      <c r="F30" s="106">
        <v>42415</v>
      </c>
      <c r="G30" s="89">
        <v>408.7</v>
      </c>
      <c r="H30" s="491" t="s">
        <v>20</v>
      </c>
      <c r="I30" s="492"/>
    </row>
    <row r="31" spans="1:9" s="125" customFormat="1" ht="15" customHeight="1" x14ac:dyDescent="0.25">
      <c r="A31" s="90">
        <v>42408</v>
      </c>
      <c r="B31" s="89">
        <v>1.5</v>
      </c>
      <c r="C31" s="482" t="s">
        <v>217</v>
      </c>
      <c r="D31" s="482"/>
      <c r="E31" s="483"/>
      <c r="F31" s="106">
        <v>42415</v>
      </c>
      <c r="G31" s="89">
        <v>139.4</v>
      </c>
      <c r="H31" s="491" t="s">
        <v>18</v>
      </c>
      <c r="I31" s="492"/>
    </row>
    <row r="32" spans="1:9" s="125" customFormat="1" ht="15" customHeight="1" x14ac:dyDescent="0.25">
      <c r="A32" s="90">
        <v>42408</v>
      </c>
      <c r="B32" s="89">
        <v>1644.6</v>
      </c>
      <c r="C32" s="482" t="s">
        <v>343</v>
      </c>
      <c r="D32" s="482"/>
      <c r="E32" s="483"/>
      <c r="F32" s="106">
        <v>42415</v>
      </c>
      <c r="G32" s="89">
        <v>199.1</v>
      </c>
      <c r="H32" s="491" t="s">
        <v>22</v>
      </c>
      <c r="I32" s="492"/>
    </row>
    <row r="33" spans="1:9" s="125" customFormat="1" ht="15" customHeight="1" x14ac:dyDescent="0.25">
      <c r="A33" s="90">
        <v>42409</v>
      </c>
      <c r="B33" s="89">
        <v>784.35</v>
      </c>
      <c r="C33" s="482" t="s">
        <v>300</v>
      </c>
      <c r="D33" s="482"/>
      <c r="E33" s="483"/>
      <c r="F33" s="106">
        <v>42415</v>
      </c>
      <c r="G33" s="89">
        <v>139.5</v>
      </c>
      <c r="H33" s="491" t="s">
        <v>194</v>
      </c>
      <c r="I33" s="492"/>
    </row>
    <row r="34" spans="1:9" s="125" customFormat="1" ht="15" customHeight="1" x14ac:dyDescent="0.25">
      <c r="A34" s="90">
        <v>42409</v>
      </c>
      <c r="B34" s="89">
        <v>1</v>
      </c>
      <c r="C34" s="482" t="s">
        <v>217</v>
      </c>
      <c r="D34" s="482"/>
      <c r="E34" s="483"/>
      <c r="F34" s="106">
        <v>42416</v>
      </c>
      <c r="G34" s="89">
        <v>23.61</v>
      </c>
      <c r="H34" s="482" t="s">
        <v>244</v>
      </c>
      <c r="I34" s="483"/>
    </row>
    <row r="35" spans="1:9" s="125" customFormat="1" ht="15" customHeight="1" x14ac:dyDescent="0.25">
      <c r="A35" s="90">
        <v>42409</v>
      </c>
      <c r="B35" s="89">
        <v>1289.1500000000001</v>
      </c>
      <c r="C35" s="482" t="s">
        <v>300</v>
      </c>
      <c r="D35" s="482"/>
      <c r="E35" s="483"/>
      <c r="F35" s="106">
        <v>42417</v>
      </c>
      <c r="G35" s="89">
        <v>31.84</v>
      </c>
      <c r="H35" s="482" t="s">
        <v>244</v>
      </c>
      <c r="I35" s="483"/>
    </row>
    <row r="36" spans="1:9" s="125" customFormat="1" ht="15" customHeight="1" x14ac:dyDescent="0.25">
      <c r="A36" s="90">
        <v>42409</v>
      </c>
      <c r="B36" s="89">
        <v>1</v>
      </c>
      <c r="C36" s="482" t="s">
        <v>217</v>
      </c>
      <c r="D36" s="482"/>
      <c r="E36" s="483"/>
      <c r="F36" s="106">
        <v>42418</v>
      </c>
      <c r="G36" s="89">
        <v>5.81</v>
      </c>
      <c r="H36" s="482" t="s">
        <v>244</v>
      </c>
      <c r="I36" s="483"/>
    </row>
    <row r="37" spans="1:9" s="125" customFormat="1" ht="15" customHeight="1" x14ac:dyDescent="0.25">
      <c r="A37" s="90">
        <v>42409</v>
      </c>
      <c r="B37" s="89">
        <v>2250</v>
      </c>
      <c r="C37" s="482" t="s">
        <v>384</v>
      </c>
      <c r="D37" s="482"/>
      <c r="E37" s="483"/>
      <c r="F37" s="106">
        <v>42418</v>
      </c>
      <c r="G37" s="89">
        <v>31.5</v>
      </c>
      <c r="H37" s="482" t="s">
        <v>244</v>
      </c>
      <c r="I37" s="483"/>
    </row>
    <row r="38" spans="1:9" s="125" customFormat="1" ht="15" customHeight="1" x14ac:dyDescent="0.25">
      <c r="A38" s="90">
        <v>42409</v>
      </c>
      <c r="B38" s="89">
        <v>1.5</v>
      </c>
      <c r="C38" s="482" t="s">
        <v>217</v>
      </c>
      <c r="D38" s="482"/>
      <c r="E38" s="483"/>
      <c r="F38" s="106">
        <v>42419</v>
      </c>
      <c r="G38" s="89">
        <v>6.07</v>
      </c>
      <c r="H38" s="482" t="s">
        <v>244</v>
      </c>
      <c r="I38" s="483"/>
    </row>
    <row r="39" spans="1:9" s="125" customFormat="1" ht="15" customHeight="1" x14ac:dyDescent="0.25">
      <c r="A39" s="90">
        <v>42409</v>
      </c>
      <c r="B39" s="89">
        <v>200</v>
      </c>
      <c r="C39" s="482" t="s">
        <v>238</v>
      </c>
      <c r="D39" s="482"/>
      <c r="E39" s="483"/>
      <c r="F39" s="106">
        <v>42420</v>
      </c>
      <c r="G39" s="89">
        <v>10.84</v>
      </c>
      <c r="H39" s="482" t="s">
        <v>244</v>
      </c>
      <c r="I39" s="483"/>
    </row>
    <row r="40" spans="1:9" s="125" customFormat="1" ht="15" customHeight="1" x14ac:dyDescent="0.25">
      <c r="A40" s="90">
        <v>42409</v>
      </c>
      <c r="B40" s="89">
        <v>1</v>
      </c>
      <c r="C40" s="482" t="s">
        <v>217</v>
      </c>
      <c r="D40" s="482"/>
      <c r="E40" s="483"/>
      <c r="F40" s="106">
        <v>42421</v>
      </c>
      <c r="G40" s="89">
        <v>1.23</v>
      </c>
      <c r="H40" s="482" t="s">
        <v>244</v>
      </c>
      <c r="I40" s="483"/>
    </row>
    <row r="41" spans="1:9" s="125" customFormat="1" ht="15" customHeight="1" x14ac:dyDescent="0.25">
      <c r="A41" s="90">
        <v>42409</v>
      </c>
      <c r="B41" s="89">
        <v>750</v>
      </c>
      <c r="C41" s="482" t="s">
        <v>303</v>
      </c>
      <c r="D41" s="482"/>
      <c r="E41" s="483"/>
      <c r="F41" s="106">
        <v>42422</v>
      </c>
      <c r="G41" s="89">
        <v>6.59</v>
      </c>
      <c r="H41" s="482" t="s">
        <v>244</v>
      </c>
      <c r="I41" s="483"/>
    </row>
    <row r="42" spans="1:9" s="125" customFormat="1" ht="15" customHeight="1" x14ac:dyDescent="0.25">
      <c r="A42" s="90">
        <v>42409</v>
      </c>
      <c r="B42" s="89">
        <v>1.5</v>
      </c>
      <c r="C42" s="482" t="s">
        <v>217</v>
      </c>
      <c r="D42" s="482"/>
      <c r="E42" s="483"/>
      <c r="F42" s="106">
        <v>42422</v>
      </c>
      <c r="G42" s="89">
        <v>82</v>
      </c>
      <c r="H42" s="491" t="s">
        <v>239</v>
      </c>
      <c r="I42" s="492"/>
    </row>
    <row r="43" spans="1:9" s="125" customFormat="1" x14ac:dyDescent="0.25">
      <c r="A43" s="90">
        <v>42409</v>
      </c>
      <c r="B43" s="89">
        <v>773</v>
      </c>
      <c r="C43" s="482" t="s">
        <v>188</v>
      </c>
      <c r="D43" s="482"/>
      <c r="E43" s="483"/>
      <c r="F43" s="106">
        <v>42423</v>
      </c>
      <c r="G43" s="89">
        <v>20.62</v>
      </c>
      <c r="H43" s="482" t="s">
        <v>244</v>
      </c>
      <c r="I43" s="483"/>
    </row>
    <row r="44" spans="1:9" s="125" customFormat="1" x14ac:dyDescent="0.25">
      <c r="A44" s="90">
        <v>42409</v>
      </c>
      <c r="B44" s="89">
        <v>1.5</v>
      </c>
      <c r="C44" s="482" t="s">
        <v>217</v>
      </c>
      <c r="D44" s="482"/>
      <c r="E44" s="483"/>
      <c r="F44" s="106">
        <v>42424</v>
      </c>
      <c r="G44" s="89">
        <v>6.15</v>
      </c>
      <c r="H44" s="482" t="s">
        <v>244</v>
      </c>
      <c r="I44" s="483"/>
    </row>
    <row r="45" spans="1:9" s="125" customFormat="1" x14ac:dyDescent="0.25">
      <c r="A45" s="90">
        <v>42409</v>
      </c>
      <c r="B45" s="89">
        <v>1766.05</v>
      </c>
      <c r="C45" s="482" t="s">
        <v>307</v>
      </c>
      <c r="D45" s="482"/>
      <c r="E45" s="483"/>
      <c r="F45" s="106">
        <v>42425</v>
      </c>
      <c r="G45" s="89">
        <v>3.41</v>
      </c>
      <c r="H45" s="482" t="s">
        <v>244</v>
      </c>
      <c r="I45" s="483"/>
    </row>
    <row r="46" spans="1:9" s="125" customFormat="1" x14ac:dyDescent="0.25">
      <c r="A46" s="90">
        <v>42409</v>
      </c>
      <c r="B46" s="89">
        <v>1.5</v>
      </c>
      <c r="C46" s="482" t="s">
        <v>217</v>
      </c>
      <c r="D46" s="482"/>
      <c r="E46" s="483"/>
      <c r="F46" s="106">
        <v>42426</v>
      </c>
      <c r="G46" s="89">
        <v>10.37</v>
      </c>
      <c r="H46" s="482" t="s">
        <v>244</v>
      </c>
      <c r="I46" s="483"/>
    </row>
    <row r="47" spans="1:9" s="125" customFormat="1" x14ac:dyDescent="0.25">
      <c r="A47" s="90">
        <v>42411</v>
      </c>
      <c r="B47" s="89">
        <v>60.9</v>
      </c>
      <c r="C47" s="482" t="s">
        <v>273</v>
      </c>
      <c r="D47" s="482"/>
      <c r="E47" s="483"/>
      <c r="F47" s="106">
        <v>42427</v>
      </c>
      <c r="G47" s="89">
        <v>5.69</v>
      </c>
      <c r="H47" s="482" t="s">
        <v>244</v>
      </c>
      <c r="I47" s="483"/>
    </row>
    <row r="48" spans="1:9" s="125" customFormat="1" x14ac:dyDescent="0.25">
      <c r="A48" s="90">
        <v>42415</v>
      </c>
      <c r="B48" s="89">
        <v>150</v>
      </c>
      <c r="C48" s="482" t="s">
        <v>238</v>
      </c>
      <c r="D48" s="482"/>
      <c r="E48" s="483"/>
      <c r="F48" s="106">
        <v>42429</v>
      </c>
      <c r="G48" s="89">
        <v>9.17</v>
      </c>
      <c r="H48" s="482" t="s">
        <v>244</v>
      </c>
      <c r="I48" s="483"/>
    </row>
    <row r="49" spans="1:9" s="125" customFormat="1" x14ac:dyDescent="0.25">
      <c r="A49" s="90">
        <v>42415</v>
      </c>
      <c r="B49" s="89">
        <v>1</v>
      </c>
      <c r="C49" s="482" t="s">
        <v>217</v>
      </c>
      <c r="D49" s="482"/>
      <c r="E49" s="483"/>
      <c r="F49" s="106"/>
      <c r="G49" s="89"/>
      <c r="H49" s="482"/>
      <c r="I49" s="483"/>
    </row>
    <row r="50" spans="1:9" s="125" customFormat="1" x14ac:dyDescent="0.25">
      <c r="A50" s="90">
        <v>42417</v>
      </c>
      <c r="B50" s="89">
        <v>50</v>
      </c>
      <c r="C50" s="482" t="s">
        <v>238</v>
      </c>
      <c r="D50" s="482"/>
      <c r="E50" s="483"/>
      <c r="F50" s="106"/>
      <c r="G50" s="89"/>
      <c r="H50" s="482"/>
      <c r="I50" s="483"/>
    </row>
    <row r="51" spans="1:9" s="125" customFormat="1" x14ac:dyDescent="0.25">
      <c r="A51" s="90">
        <v>42417</v>
      </c>
      <c r="B51" s="89">
        <v>1</v>
      </c>
      <c r="C51" s="482" t="s">
        <v>217</v>
      </c>
      <c r="D51" s="482"/>
      <c r="E51" s="483"/>
      <c r="F51" s="106"/>
      <c r="G51" s="89"/>
      <c r="H51" s="482"/>
      <c r="I51" s="483"/>
    </row>
    <row r="52" spans="1:9" s="125" customFormat="1" x14ac:dyDescent="0.25">
      <c r="A52" s="90">
        <v>42417</v>
      </c>
      <c r="B52" s="89">
        <v>500</v>
      </c>
      <c r="C52" s="482" t="s">
        <v>302</v>
      </c>
      <c r="D52" s="482"/>
      <c r="E52" s="483"/>
      <c r="F52" s="106"/>
      <c r="G52" s="89"/>
      <c r="H52" s="482"/>
      <c r="I52" s="483"/>
    </row>
    <row r="53" spans="1:9" s="125" customFormat="1" x14ac:dyDescent="0.25">
      <c r="A53" s="90">
        <v>42417</v>
      </c>
      <c r="B53" s="89">
        <v>1.5</v>
      </c>
      <c r="C53" s="482" t="s">
        <v>217</v>
      </c>
      <c r="D53" s="482"/>
      <c r="E53" s="483"/>
      <c r="F53" s="132"/>
      <c r="G53" s="101"/>
      <c r="H53" s="130"/>
      <c r="I53" s="131"/>
    </row>
    <row r="54" spans="1:9" s="125" customFormat="1" x14ac:dyDescent="0.25">
      <c r="A54" s="90">
        <v>42417</v>
      </c>
      <c r="B54" s="89">
        <v>500</v>
      </c>
      <c r="C54" s="482" t="s">
        <v>303</v>
      </c>
      <c r="D54" s="482"/>
      <c r="E54" s="483"/>
      <c r="F54" s="132"/>
      <c r="G54" s="101"/>
      <c r="H54" s="130"/>
      <c r="I54" s="131"/>
    </row>
    <row r="55" spans="1:9" s="125" customFormat="1" x14ac:dyDescent="0.25">
      <c r="A55" s="90">
        <v>42417</v>
      </c>
      <c r="B55" s="89">
        <v>1.5</v>
      </c>
      <c r="C55" s="482" t="s">
        <v>217</v>
      </c>
      <c r="D55" s="482"/>
      <c r="E55" s="483"/>
      <c r="F55" s="132"/>
      <c r="G55" s="101"/>
      <c r="H55" s="130"/>
      <c r="I55" s="131"/>
    </row>
    <row r="56" spans="1:9" s="125" customFormat="1" x14ac:dyDescent="0.25">
      <c r="A56" s="90">
        <v>42418</v>
      </c>
      <c r="B56" s="89">
        <v>180</v>
      </c>
      <c r="C56" s="482" t="s">
        <v>238</v>
      </c>
      <c r="D56" s="482"/>
      <c r="E56" s="483"/>
      <c r="F56" s="132"/>
      <c r="G56" s="101"/>
      <c r="H56" s="130"/>
      <c r="I56" s="131"/>
    </row>
    <row r="57" spans="1:9" s="125" customFormat="1" x14ac:dyDescent="0.25">
      <c r="A57" s="90">
        <v>42418</v>
      </c>
      <c r="B57" s="89">
        <v>1</v>
      </c>
      <c r="C57" s="482" t="s">
        <v>217</v>
      </c>
      <c r="D57" s="482"/>
      <c r="E57" s="483"/>
      <c r="F57" s="132"/>
      <c r="G57" s="101"/>
      <c r="H57" s="130"/>
      <c r="I57" s="131"/>
    </row>
    <row r="58" spans="1:9" s="125" customFormat="1" x14ac:dyDescent="0.25">
      <c r="A58" s="90">
        <v>42424</v>
      </c>
      <c r="B58" s="89">
        <v>500</v>
      </c>
      <c r="C58" s="482" t="s">
        <v>302</v>
      </c>
      <c r="D58" s="482"/>
      <c r="E58" s="483"/>
      <c r="F58" s="132"/>
      <c r="G58" s="101"/>
      <c r="H58" s="130"/>
      <c r="I58" s="131"/>
    </row>
    <row r="59" spans="1:9" s="125" customFormat="1" x14ac:dyDescent="0.25">
      <c r="A59" s="90">
        <v>42424</v>
      </c>
      <c r="B59" s="89">
        <v>1.5</v>
      </c>
      <c r="C59" s="482" t="s">
        <v>217</v>
      </c>
      <c r="D59" s="482"/>
      <c r="E59" s="483"/>
      <c r="F59" s="132"/>
      <c r="G59" s="101"/>
      <c r="H59" s="130"/>
      <c r="I59" s="131"/>
    </row>
    <row r="60" spans="1:9" s="125" customFormat="1" ht="15.75" thickBot="1" x14ac:dyDescent="0.3">
      <c r="A60" s="110">
        <v>42427</v>
      </c>
      <c r="B60" s="102">
        <v>150</v>
      </c>
      <c r="C60" s="486" t="s">
        <v>238</v>
      </c>
      <c r="D60" s="486"/>
      <c r="E60" s="487"/>
      <c r="F60" s="107"/>
      <c r="G60" s="102"/>
      <c r="H60" s="516"/>
      <c r="I60" s="517"/>
    </row>
    <row r="61" spans="1:9" s="125" customFormat="1" x14ac:dyDescent="0.25"/>
  </sheetData>
  <mergeCells count="105">
    <mergeCell ref="C2:I2"/>
    <mergeCell ref="C3:D4"/>
    <mergeCell ref="E3:E4"/>
    <mergeCell ref="F3:H3"/>
    <mergeCell ref="I3:I4"/>
    <mergeCell ref="C5:D5"/>
    <mergeCell ref="F5:G5"/>
    <mergeCell ref="A11:I11"/>
    <mergeCell ref="A12:E12"/>
    <mergeCell ref="F12:I12"/>
    <mergeCell ref="C13:E13"/>
    <mergeCell ref="H13:I13"/>
    <mergeCell ref="C14:E14"/>
    <mergeCell ref="H14:I14"/>
    <mergeCell ref="C6:D6"/>
    <mergeCell ref="C7:D7"/>
    <mergeCell ref="C8:D8"/>
    <mergeCell ref="C9:D9"/>
    <mergeCell ref="F9:G9"/>
    <mergeCell ref="A10:I10"/>
    <mergeCell ref="C22:E22"/>
    <mergeCell ref="H22:I22"/>
    <mergeCell ref="C23:E23"/>
    <mergeCell ref="H23:I23"/>
    <mergeCell ref="C24:E24"/>
    <mergeCell ref="H24:I24"/>
    <mergeCell ref="C16:E16"/>
    <mergeCell ref="H16:I16"/>
    <mergeCell ref="C18:E18"/>
    <mergeCell ref="H18:I18"/>
    <mergeCell ref="C20:E20"/>
    <mergeCell ref="H20:I20"/>
    <mergeCell ref="C28:E28"/>
    <mergeCell ref="H28:I28"/>
    <mergeCell ref="C29:E29"/>
    <mergeCell ref="H29:I29"/>
    <mergeCell ref="C30:E30"/>
    <mergeCell ref="H30:I30"/>
    <mergeCell ref="C25:E25"/>
    <mergeCell ref="H25:I25"/>
    <mergeCell ref="C26:E26"/>
    <mergeCell ref="H26:I26"/>
    <mergeCell ref="C27:E27"/>
    <mergeCell ref="H27:I27"/>
    <mergeCell ref="H39:I39"/>
    <mergeCell ref="C34:E34"/>
    <mergeCell ref="H34:I34"/>
    <mergeCell ref="C35:E35"/>
    <mergeCell ref="H35:I35"/>
    <mergeCell ref="C36:E36"/>
    <mergeCell ref="H36:I36"/>
    <mergeCell ref="C31:E31"/>
    <mergeCell ref="H31:I31"/>
    <mergeCell ref="C32:E32"/>
    <mergeCell ref="H32:I32"/>
    <mergeCell ref="C33:E33"/>
    <mergeCell ref="H33:I33"/>
    <mergeCell ref="C60:E60"/>
    <mergeCell ref="H60:I60"/>
    <mergeCell ref="C15:E15"/>
    <mergeCell ref="C17:E17"/>
    <mergeCell ref="C19:E19"/>
    <mergeCell ref="C21:E21"/>
    <mergeCell ref="C53:E53"/>
    <mergeCell ref="C54:E54"/>
    <mergeCell ref="C49:E49"/>
    <mergeCell ref="H49:I49"/>
    <mergeCell ref="C50:E50"/>
    <mergeCell ref="H50:I50"/>
    <mergeCell ref="C51:E51"/>
    <mergeCell ref="H51:I51"/>
    <mergeCell ref="C46:E46"/>
    <mergeCell ref="H46:I46"/>
    <mergeCell ref="C47:E47"/>
    <mergeCell ref="H47:I47"/>
    <mergeCell ref="C48:E48"/>
    <mergeCell ref="H48:I48"/>
    <mergeCell ref="C43:E43"/>
    <mergeCell ref="H43:I43"/>
    <mergeCell ref="C44:E44"/>
    <mergeCell ref="H44:I44"/>
    <mergeCell ref="C55:E55"/>
    <mergeCell ref="C56:E56"/>
    <mergeCell ref="C57:E57"/>
    <mergeCell ref="C58:E58"/>
    <mergeCell ref="C59:E59"/>
    <mergeCell ref="H15:I15"/>
    <mergeCell ref="H17:I17"/>
    <mergeCell ref="H19:I19"/>
    <mergeCell ref="H21:I21"/>
    <mergeCell ref="C52:E52"/>
    <mergeCell ref="H52:I52"/>
    <mergeCell ref="C45:E45"/>
    <mergeCell ref="H45:I45"/>
    <mergeCell ref="C40:E40"/>
    <mergeCell ref="H40:I40"/>
    <mergeCell ref="C41:E41"/>
    <mergeCell ref="H41:I41"/>
    <mergeCell ref="C42:E42"/>
    <mergeCell ref="H42:I42"/>
    <mergeCell ref="C37:E37"/>
    <mergeCell ref="H37:I37"/>
    <mergeCell ref="C38:E38"/>
    <mergeCell ref="H38:I38"/>
    <mergeCell ref="C39:E39"/>
  </mergeCells>
  <pageMargins left="0.7" right="0.7" top="0.75" bottom="0.75" header="0.3" footer="0.3"/>
  <pageSetup paperSize="9" scale="7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9"/>
  <dimension ref="A1:I68"/>
  <sheetViews>
    <sheetView topLeftCell="A28" zoomScaleNormal="100" workbookViewId="0">
      <selection activeCell="C45" sqref="C45:E45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385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386</v>
      </c>
      <c r="D5" s="359"/>
      <c r="E5" s="10">
        <v>4956.7</v>
      </c>
      <c r="F5" s="360">
        <v>21406.21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7594</v>
      </c>
      <c r="F6" s="10">
        <v>2651</v>
      </c>
      <c r="G6" s="10">
        <v>22836.13</v>
      </c>
      <c r="H6" s="26"/>
      <c r="I6" s="28"/>
    </row>
    <row r="7" spans="1:9" x14ac:dyDescent="0.25">
      <c r="C7" s="494" t="s">
        <v>298</v>
      </c>
      <c r="D7" s="495"/>
      <c r="E7" s="10">
        <v>25000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34246.17</v>
      </c>
      <c r="F8" s="10">
        <v>26256.15</v>
      </c>
      <c r="G8" s="10"/>
      <c r="H8" s="26"/>
      <c r="I8" s="28"/>
    </row>
    <row r="9" spans="1:9" ht="36.75" customHeight="1" thickBot="1" x14ac:dyDescent="0.3">
      <c r="C9" s="420" t="s">
        <v>387</v>
      </c>
      <c r="D9" s="421"/>
      <c r="E9" s="47">
        <f>E5+E6+E7-E8</f>
        <v>3304.5299999999988</v>
      </c>
      <c r="F9" s="422">
        <f>F5+F6+G6+F7-F8-G8</f>
        <v>20637.189999999995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19" t="s">
        <v>30</v>
      </c>
      <c r="G13" s="108" t="s">
        <v>31</v>
      </c>
      <c r="H13" s="443" t="s">
        <v>32</v>
      </c>
      <c r="I13" s="481"/>
    </row>
    <row r="14" spans="1:9" s="125" customFormat="1" ht="15" customHeight="1" x14ac:dyDescent="0.25">
      <c r="A14" s="90">
        <v>42430</v>
      </c>
      <c r="B14" s="89">
        <v>435</v>
      </c>
      <c r="C14" s="407" t="s">
        <v>282</v>
      </c>
      <c r="D14" s="407"/>
      <c r="E14" s="408"/>
      <c r="F14" s="106">
        <v>42430</v>
      </c>
      <c r="G14" s="89">
        <v>3.85</v>
      </c>
      <c r="H14" s="482" t="s">
        <v>244</v>
      </c>
      <c r="I14" s="483"/>
    </row>
    <row r="15" spans="1:9" s="125" customFormat="1" ht="15" customHeight="1" x14ac:dyDescent="0.25">
      <c r="A15" s="90">
        <v>42430</v>
      </c>
      <c r="B15" s="89">
        <v>1.5</v>
      </c>
      <c r="C15" s="482" t="s">
        <v>217</v>
      </c>
      <c r="D15" s="482"/>
      <c r="E15" s="483"/>
      <c r="F15" s="106">
        <v>42431</v>
      </c>
      <c r="G15" s="89">
        <v>6.94</v>
      </c>
      <c r="H15" s="482" t="s">
        <v>244</v>
      </c>
      <c r="I15" s="483"/>
    </row>
    <row r="16" spans="1:9" s="125" customFormat="1" ht="15" customHeight="1" x14ac:dyDescent="0.25">
      <c r="A16" s="90">
        <v>42430</v>
      </c>
      <c r="B16" s="89">
        <v>435</v>
      </c>
      <c r="C16" s="407" t="s">
        <v>295</v>
      </c>
      <c r="D16" s="407"/>
      <c r="E16" s="408"/>
      <c r="F16" s="106">
        <v>42431</v>
      </c>
      <c r="G16" s="89">
        <v>31.5</v>
      </c>
      <c r="H16" s="482" t="s">
        <v>253</v>
      </c>
      <c r="I16" s="483"/>
    </row>
    <row r="17" spans="1:9" s="125" customFormat="1" ht="15" customHeight="1" x14ac:dyDescent="0.25">
      <c r="A17" s="90">
        <v>42430</v>
      </c>
      <c r="B17" s="89">
        <v>1.5</v>
      </c>
      <c r="C17" s="482" t="s">
        <v>217</v>
      </c>
      <c r="D17" s="482"/>
      <c r="E17" s="483"/>
      <c r="F17" s="106">
        <v>42432</v>
      </c>
      <c r="G17" s="89">
        <v>2.94</v>
      </c>
      <c r="H17" s="482" t="s">
        <v>244</v>
      </c>
      <c r="I17" s="483"/>
    </row>
    <row r="18" spans="1:9" s="125" customFormat="1" ht="15" customHeight="1" x14ac:dyDescent="0.25">
      <c r="A18" s="90">
        <v>42430</v>
      </c>
      <c r="B18" s="89">
        <v>1300</v>
      </c>
      <c r="C18" s="407" t="s">
        <v>365</v>
      </c>
      <c r="D18" s="407"/>
      <c r="E18" s="408"/>
      <c r="F18" s="106">
        <v>42433</v>
      </c>
      <c r="G18" s="89">
        <v>8.6999999999999993</v>
      </c>
      <c r="H18" s="482" t="s">
        <v>244</v>
      </c>
      <c r="I18" s="483"/>
    </row>
    <row r="19" spans="1:9" s="125" customFormat="1" ht="15" customHeight="1" x14ac:dyDescent="0.25">
      <c r="A19" s="90">
        <v>42430</v>
      </c>
      <c r="B19" s="89">
        <v>1.5</v>
      </c>
      <c r="C19" s="482" t="s">
        <v>217</v>
      </c>
      <c r="D19" s="482"/>
      <c r="E19" s="483"/>
      <c r="F19" s="106">
        <v>42434</v>
      </c>
      <c r="G19" s="89">
        <v>3.03</v>
      </c>
      <c r="H19" s="482" t="s">
        <v>244</v>
      </c>
      <c r="I19" s="483"/>
    </row>
    <row r="20" spans="1:9" s="125" customFormat="1" ht="15" customHeight="1" x14ac:dyDescent="0.25">
      <c r="A20" s="90">
        <v>42437</v>
      </c>
      <c r="B20" s="89">
        <v>1403.2</v>
      </c>
      <c r="C20" s="482" t="s">
        <v>304</v>
      </c>
      <c r="D20" s="482"/>
      <c r="E20" s="483"/>
      <c r="F20" s="106">
        <v>42436</v>
      </c>
      <c r="G20" s="89">
        <v>9.6199999999999992</v>
      </c>
      <c r="H20" s="482" t="s">
        <v>244</v>
      </c>
      <c r="I20" s="483"/>
    </row>
    <row r="21" spans="1:9" s="125" customFormat="1" ht="15" customHeight="1" x14ac:dyDescent="0.25">
      <c r="A21" s="90">
        <v>42437</v>
      </c>
      <c r="B21" s="89">
        <v>1.5</v>
      </c>
      <c r="C21" s="482" t="s">
        <v>217</v>
      </c>
      <c r="D21" s="482"/>
      <c r="E21" s="483"/>
      <c r="F21" s="106">
        <v>42437</v>
      </c>
      <c r="G21" s="89">
        <v>2.59</v>
      </c>
      <c r="H21" s="482" t="s">
        <v>244</v>
      </c>
      <c r="I21" s="483"/>
    </row>
    <row r="22" spans="1:9" s="125" customFormat="1" ht="15" customHeight="1" x14ac:dyDescent="0.25">
      <c r="A22" s="90">
        <v>42437</v>
      </c>
      <c r="B22" s="89">
        <v>400</v>
      </c>
      <c r="C22" s="482" t="s">
        <v>306</v>
      </c>
      <c r="D22" s="482"/>
      <c r="E22" s="483"/>
      <c r="F22" s="106">
        <v>42437</v>
      </c>
      <c r="G22" s="89">
        <v>224.25</v>
      </c>
      <c r="H22" s="491" t="s">
        <v>15</v>
      </c>
      <c r="I22" s="492"/>
    </row>
    <row r="23" spans="1:9" s="125" customFormat="1" ht="15" customHeight="1" x14ac:dyDescent="0.25">
      <c r="A23" s="90">
        <v>42437</v>
      </c>
      <c r="B23" s="89">
        <v>1.5</v>
      </c>
      <c r="C23" s="482" t="s">
        <v>217</v>
      </c>
      <c r="D23" s="482"/>
      <c r="E23" s="483"/>
      <c r="F23" s="106">
        <v>42437</v>
      </c>
      <c r="G23" s="89">
        <v>91.75</v>
      </c>
      <c r="H23" s="491" t="s">
        <v>16</v>
      </c>
      <c r="I23" s="492"/>
    </row>
    <row r="24" spans="1:9" s="125" customFormat="1" ht="15" customHeight="1" x14ac:dyDescent="0.25">
      <c r="A24" s="90">
        <v>42437</v>
      </c>
      <c r="B24" s="89">
        <v>341.44</v>
      </c>
      <c r="C24" s="482" t="s">
        <v>305</v>
      </c>
      <c r="D24" s="482"/>
      <c r="E24" s="483"/>
      <c r="F24" s="106">
        <v>42438</v>
      </c>
      <c r="G24" s="89">
        <v>5.0199999999999996</v>
      </c>
      <c r="H24" s="482" t="s">
        <v>244</v>
      </c>
      <c r="I24" s="483"/>
    </row>
    <row r="25" spans="1:9" s="125" customFormat="1" ht="15" customHeight="1" x14ac:dyDescent="0.25">
      <c r="A25" s="90">
        <v>42437</v>
      </c>
      <c r="B25" s="89">
        <v>1.5</v>
      </c>
      <c r="C25" s="482" t="s">
        <v>217</v>
      </c>
      <c r="D25" s="482"/>
      <c r="E25" s="483"/>
      <c r="F25" s="106">
        <v>42439</v>
      </c>
      <c r="G25" s="89">
        <v>1.75</v>
      </c>
      <c r="H25" s="482" t="s">
        <v>244</v>
      </c>
      <c r="I25" s="483"/>
    </row>
    <row r="26" spans="1:9" s="125" customFormat="1" ht="15" customHeight="1" x14ac:dyDescent="0.25">
      <c r="A26" s="90">
        <v>42439</v>
      </c>
      <c r="B26" s="89">
        <v>1444.8</v>
      </c>
      <c r="C26" s="482" t="s">
        <v>343</v>
      </c>
      <c r="D26" s="482"/>
      <c r="E26" s="483"/>
      <c r="F26" s="106">
        <v>42439</v>
      </c>
      <c r="G26" s="89">
        <v>25000</v>
      </c>
      <c r="H26" s="482" t="s">
        <v>290</v>
      </c>
      <c r="I26" s="483"/>
    </row>
    <row r="27" spans="1:9" s="125" customFormat="1" ht="15" customHeight="1" x14ac:dyDescent="0.25">
      <c r="A27" s="90">
        <v>42439</v>
      </c>
      <c r="B27" s="89">
        <v>1532.2</v>
      </c>
      <c r="C27" s="482" t="s">
        <v>388</v>
      </c>
      <c r="D27" s="482"/>
      <c r="E27" s="483"/>
      <c r="F27" s="106">
        <v>42440</v>
      </c>
      <c r="G27" s="89">
        <v>3.1</v>
      </c>
      <c r="H27" s="482" t="s">
        <v>244</v>
      </c>
      <c r="I27" s="483"/>
    </row>
    <row r="28" spans="1:9" s="125" customFormat="1" ht="15" customHeight="1" x14ac:dyDescent="0.25">
      <c r="A28" s="90">
        <v>42439</v>
      </c>
      <c r="B28" s="89">
        <v>1.5</v>
      </c>
      <c r="C28" s="482" t="s">
        <v>217</v>
      </c>
      <c r="D28" s="482"/>
      <c r="E28" s="483"/>
      <c r="F28" s="106">
        <v>42441</v>
      </c>
      <c r="G28" s="89">
        <v>7.61</v>
      </c>
      <c r="H28" s="482" t="s">
        <v>244</v>
      </c>
      <c r="I28" s="483"/>
    </row>
    <row r="29" spans="1:9" s="125" customFormat="1" ht="15" customHeight="1" x14ac:dyDescent="0.25">
      <c r="A29" s="90">
        <v>42439</v>
      </c>
      <c r="B29" s="89">
        <v>1502.76</v>
      </c>
      <c r="C29" s="482" t="s">
        <v>389</v>
      </c>
      <c r="D29" s="482"/>
      <c r="E29" s="483"/>
      <c r="F29" s="106">
        <v>42443</v>
      </c>
      <c r="G29" s="89">
        <v>4.43</v>
      </c>
      <c r="H29" s="482" t="s">
        <v>244</v>
      </c>
      <c r="I29" s="483"/>
    </row>
    <row r="30" spans="1:9" s="125" customFormat="1" ht="15" customHeight="1" x14ac:dyDescent="0.25">
      <c r="A30" s="90">
        <v>42439</v>
      </c>
      <c r="B30" s="89">
        <v>1.5</v>
      </c>
      <c r="C30" s="482" t="s">
        <v>217</v>
      </c>
      <c r="D30" s="482"/>
      <c r="E30" s="483"/>
      <c r="F30" s="106">
        <v>42443</v>
      </c>
      <c r="G30" s="89">
        <v>131</v>
      </c>
      <c r="H30" s="491" t="s">
        <v>22</v>
      </c>
      <c r="I30" s="492"/>
    </row>
    <row r="31" spans="1:9" s="125" customFormat="1" ht="15" customHeight="1" x14ac:dyDescent="0.25">
      <c r="A31" s="90">
        <v>42439</v>
      </c>
      <c r="B31" s="89">
        <v>10018.57</v>
      </c>
      <c r="C31" s="482" t="s">
        <v>188</v>
      </c>
      <c r="D31" s="482"/>
      <c r="E31" s="483"/>
      <c r="F31" s="106">
        <v>42443</v>
      </c>
      <c r="G31" s="89">
        <v>88.7</v>
      </c>
      <c r="H31" s="491" t="s">
        <v>194</v>
      </c>
      <c r="I31" s="492"/>
    </row>
    <row r="32" spans="1:9" s="125" customFormat="1" ht="15" customHeight="1" x14ac:dyDescent="0.25">
      <c r="A32" s="90">
        <v>42439</v>
      </c>
      <c r="B32" s="89">
        <v>1</v>
      </c>
      <c r="C32" s="482" t="s">
        <v>217</v>
      </c>
      <c r="D32" s="482"/>
      <c r="E32" s="483"/>
      <c r="F32" s="106">
        <v>42443</v>
      </c>
      <c r="G32" s="89">
        <v>332.3</v>
      </c>
      <c r="H32" s="491" t="s">
        <v>20</v>
      </c>
      <c r="I32" s="492"/>
    </row>
    <row r="33" spans="1:9" s="125" customFormat="1" ht="15" customHeight="1" x14ac:dyDescent="0.25">
      <c r="A33" s="90">
        <v>42439</v>
      </c>
      <c r="B33" s="89">
        <v>1569.25</v>
      </c>
      <c r="C33" s="482" t="s">
        <v>390</v>
      </c>
      <c r="D33" s="482"/>
      <c r="E33" s="483"/>
      <c r="F33" s="106">
        <v>42443</v>
      </c>
      <c r="G33" s="89">
        <v>53.3</v>
      </c>
      <c r="H33" s="491" t="s">
        <v>18</v>
      </c>
      <c r="I33" s="492"/>
    </row>
    <row r="34" spans="1:9" s="125" customFormat="1" ht="15" customHeight="1" x14ac:dyDescent="0.25">
      <c r="A34" s="90">
        <v>42439</v>
      </c>
      <c r="B34" s="89">
        <v>1.5</v>
      </c>
      <c r="C34" s="482" t="s">
        <v>217</v>
      </c>
      <c r="D34" s="482"/>
      <c r="E34" s="483"/>
      <c r="F34" s="106">
        <v>42444</v>
      </c>
      <c r="G34" s="89">
        <v>12.04</v>
      </c>
      <c r="H34" s="482" t="s">
        <v>244</v>
      </c>
      <c r="I34" s="483"/>
    </row>
    <row r="35" spans="1:9" s="125" customFormat="1" ht="15" customHeight="1" x14ac:dyDescent="0.25">
      <c r="A35" s="90">
        <v>42439</v>
      </c>
      <c r="B35" s="89">
        <v>1521.28</v>
      </c>
      <c r="C35" s="482" t="s">
        <v>391</v>
      </c>
      <c r="D35" s="482"/>
      <c r="E35" s="483"/>
      <c r="F35" s="106">
        <v>42445</v>
      </c>
      <c r="G35" s="89">
        <v>33.479999999999997</v>
      </c>
      <c r="H35" s="482" t="s">
        <v>244</v>
      </c>
      <c r="I35" s="483"/>
    </row>
    <row r="36" spans="1:9" s="125" customFormat="1" ht="15" customHeight="1" x14ac:dyDescent="0.25">
      <c r="A36" s="90">
        <v>42439</v>
      </c>
      <c r="B36" s="89">
        <v>1.5</v>
      </c>
      <c r="C36" s="482" t="s">
        <v>217</v>
      </c>
      <c r="D36" s="482"/>
      <c r="E36" s="483"/>
      <c r="F36" s="106">
        <v>42446</v>
      </c>
      <c r="G36" s="89">
        <v>35.549999999999997</v>
      </c>
      <c r="H36" s="482" t="s">
        <v>244</v>
      </c>
      <c r="I36" s="483"/>
    </row>
    <row r="37" spans="1:9" s="125" customFormat="1" ht="15" customHeight="1" x14ac:dyDescent="0.25">
      <c r="A37" s="90">
        <v>42439</v>
      </c>
      <c r="B37" s="89">
        <v>1532.2</v>
      </c>
      <c r="C37" s="482" t="s">
        <v>392</v>
      </c>
      <c r="D37" s="482"/>
      <c r="E37" s="483"/>
      <c r="F37" s="106">
        <v>42447</v>
      </c>
      <c r="G37" s="89">
        <v>13.29</v>
      </c>
      <c r="H37" s="482" t="s">
        <v>244</v>
      </c>
      <c r="I37" s="483"/>
    </row>
    <row r="38" spans="1:9" s="125" customFormat="1" ht="15" customHeight="1" x14ac:dyDescent="0.25">
      <c r="A38" s="90">
        <v>42439</v>
      </c>
      <c r="B38" s="89">
        <v>1.5</v>
      </c>
      <c r="C38" s="482" t="s">
        <v>217</v>
      </c>
      <c r="D38" s="482"/>
      <c r="E38" s="483"/>
      <c r="F38" s="106">
        <v>42448</v>
      </c>
      <c r="G38" s="89">
        <v>13.03</v>
      </c>
      <c r="H38" s="482" t="s">
        <v>244</v>
      </c>
      <c r="I38" s="483"/>
    </row>
    <row r="39" spans="1:9" s="125" customFormat="1" ht="15" customHeight="1" x14ac:dyDescent="0.25">
      <c r="A39" s="90">
        <v>42439</v>
      </c>
      <c r="B39" s="89">
        <v>1502.76</v>
      </c>
      <c r="C39" s="482" t="s">
        <v>393</v>
      </c>
      <c r="D39" s="482"/>
      <c r="E39" s="483"/>
      <c r="F39" s="106">
        <v>42449</v>
      </c>
      <c r="G39" s="89">
        <v>1.65</v>
      </c>
      <c r="H39" s="482" t="s">
        <v>244</v>
      </c>
      <c r="I39" s="483"/>
    </row>
    <row r="40" spans="1:9" s="125" customFormat="1" ht="15" customHeight="1" x14ac:dyDescent="0.25">
      <c r="A40" s="90">
        <v>42439</v>
      </c>
      <c r="B40" s="89">
        <v>1.5</v>
      </c>
      <c r="C40" s="482" t="s">
        <v>217</v>
      </c>
      <c r="D40" s="482"/>
      <c r="E40" s="483"/>
      <c r="F40" s="106">
        <v>42450</v>
      </c>
      <c r="G40" s="89">
        <v>7.45</v>
      </c>
      <c r="H40" s="482" t="s">
        <v>244</v>
      </c>
      <c r="I40" s="483"/>
    </row>
    <row r="41" spans="1:9" s="125" customFormat="1" ht="15" customHeight="1" x14ac:dyDescent="0.25">
      <c r="A41" s="90">
        <v>42439</v>
      </c>
      <c r="B41" s="89">
        <v>1502.76</v>
      </c>
      <c r="C41" s="482" t="s">
        <v>394</v>
      </c>
      <c r="D41" s="482"/>
      <c r="E41" s="483"/>
      <c r="F41" s="106">
        <v>42451</v>
      </c>
      <c r="G41" s="89">
        <v>11.19</v>
      </c>
      <c r="H41" s="482" t="s">
        <v>244</v>
      </c>
      <c r="I41" s="483"/>
    </row>
    <row r="42" spans="1:9" s="125" customFormat="1" ht="15" customHeight="1" x14ac:dyDescent="0.25">
      <c r="A42" s="90">
        <v>42439</v>
      </c>
      <c r="B42" s="89">
        <v>1.5</v>
      </c>
      <c r="C42" s="482" t="s">
        <v>217</v>
      </c>
      <c r="D42" s="482"/>
      <c r="E42" s="483"/>
      <c r="F42" s="106">
        <v>42451</v>
      </c>
      <c r="G42" s="89">
        <v>64.5</v>
      </c>
      <c r="H42" s="491" t="s">
        <v>239</v>
      </c>
      <c r="I42" s="492"/>
    </row>
    <row r="43" spans="1:9" s="125" customFormat="1" x14ac:dyDescent="0.25">
      <c r="A43" s="90">
        <v>42439</v>
      </c>
      <c r="B43" s="89">
        <v>1766.05</v>
      </c>
      <c r="C43" s="482" t="s">
        <v>307</v>
      </c>
      <c r="D43" s="482"/>
      <c r="E43" s="483"/>
      <c r="F43" s="106">
        <v>42452</v>
      </c>
      <c r="G43" s="89">
        <v>6.72</v>
      </c>
      <c r="H43" s="482" t="s">
        <v>244</v>
      </c>
      <c r="I43" s="483"/>
    </row>
    <row r="44" spans="1:9" s="125" customFormat="1" x14ac:dyDescent="0.25">
      <c r="A44" s="90">
        <v>42439</v>
      </c>
      <c r="B44" s="89">
        <v>1.5</v>
      </c>
      <c r="C44" s="482" t="s">
        <v>217</v>
      </c>
      <c r="D44" s="482"/>
      <c r="E44" s="483"/>
      <c r="F44" s="106">
        <v>42453</v>
      </c>
      <c r="G44" s="89">
        <v>2.29</v>
      </c>
      <c r="H44" s="482" t="s">
        <v>244</v>
      </c>
      <c r="I44" s="483"/>
    </row>
    <row r="45" spans="1:9" s="125" customFormat="1" x14ac:dyDescent="0.25">
      <c r="A45" s="90">
        <v>42443</v>
      </c>
      <c r="B45" s="89">
        <v>37</v>
      </c>
      <c r="C45" s="482" t="s">
        <v>376</v>
      </c>
      <c r="D45" s="482"/>
      <c r="E45" s="483"/>
      <c r="F45" s="106">
        <v>42454</v>
      </c>
      <c r="G45" s="89">
        <v>5.77</v>
      </c>
      <c r="H45" s="482" t="s">
        <v>244</v>
      </c>
      <c r="I45" s="483"/>
    </row>
    <row r="46" spans="1:9" s="125" customFormat="1" x14ac:dyDescent="0.25">
      <c r="A46" s="90">
        <v>42443</v>
      </c>
      <c r="B46" s="89">
        <v>60.9</v>
      </c>
      <c r="C46" s="482" t="s">
        <v>273</v>
      </c>
      <c r="D46" s="482"/>
      <c r="E46" s="483"/>
      <c r="F46" s="106">
        <v>42455</v>
      </c>
      <c r="G46" s="89">
        <v>12.89</v>
      </c>
      <c r="H46" s="491" t="s">
        <v>244</v>
      </c>
      <c r="I46" s="492"/>
    </row>
    <row r="47" spans="1:9" s="125" customFormat="1" x14ac:dyDescent="0.25">
      <c r="A47" s="90">
        <v>42445</v>
      </c>
      <c r="B47" s="89">
        <v>750</v>
      </c>
      <c r="C47" s="482" t="s">
        <v>330</v>
      </c>
      <c r="D47" s="482"/>
      <c r="E47" s="483"/>
      <c r="F47" s="106">
        <v>42457</v>
      </c>
      <c r="G47" s="89">
        <v>7.31</v>
      </c>
      <c r="H47" s="491" t="s">
        <v>244</v>
      </c>
      <c r="I47" s="492"/>
    </row>
    <row r="48" spans="1:9" s="125" customFormat="1" x14ac:dyDescent="0.25">
      <c r="A48" s="90">
        <v>42445</v>
      </c>
      <c r="B48" s="89">
        <v>1.5</v>
      </c>
      <c r="C48" s="482" t="s">
        <v>217</v>
      </c>
      <c r="D48" s="482"/>
      <c r="E48" s="483"/>
      <c r="F48" s="106">
        <v>42458</v>
      </c>
      <c r="G48" s="89">
        <v>4.25</v>
      </c>
      <c r="H48" s="491" t="s">
        <v>244</v>
      </c>
      <c r="I48" s="492"/>
    </row>
    <row r="49" spans="1:9" s="125" customFormat="1" x14ac:dyDescent="0.25">
      <c r="A49" s="90">
        <v>42445</v>
      </c>
      <c r="B49" s="89">
        <v>500</v>
      </c>
      <c r="C49" s="482" t="s">
        <v>395</v>
      </c>
      <c r="D49" s="482"/>
      <c r="E49" s="483"/>
      <c r="F49" s="106">
        <v>42459</v>
      </c>
      <c r="G49" s="89">
        <v>4.99</v>
      </c>
      <c r="H49" s="491" t="s">
        <v>244</v>
      </c>
      <c r="I49" s="492"/>
    </row>
    <row r="50" spans="1:9" s="125" customFormat="1" x14ac:dyDescent="0.25">
      <c r="A50" s="90">
        <v>42445</v>
      </c>
      <c r="B50" s="89">
        <v>1.5</v>
      </c>
      <c r="C50" s="482" t="s">
        <v>217</v>
      </c>
      <c r="D50" s="482"/>
      <c r="E50" s="483"/>
      <c r="F50" s="106">
        <v>42460</v>
      </c>
      <c r="G50" s="89">
        <v>7.37</v>
      </c>
      <c r="H50" s="491" t="s">
        <v>244</v>
      </c>
      <c r="I50" s="492"/>
    </row>
    <row r="51" spans="1:9" s="125" customFormat="1" x14ac:dyDescent="0.25">
      <c r="A51" s="90">
        <v>42445</v>
      </c>
      <c r="B51" s="89">
        <v>850</v>
      </c>
      <c r="C51" s="482" t="s">
        <v>396</v>
      </c>
      <c r="D51" s="482"/>
      <c r="E51" s="483"/>
      <c r="F51" s="106"/>
      <c r="G51" s="89"/>
      <c r="H51" s="482"/>
      <c r="I51" s="483"/>
    </row>
    <row r="52" spans="1:9" s="125" customFormat="1" x14ac:dyDescent="0.25">
      <c r="A52" s="90">
        <v>42445</v>
      </c>
      <c r="B52" s="89">
        <v>1.5</v>
      </c>
      <c r="C52" s="482" t="s">
        <v>217</v>
      </c>
      <c r="D52" s="482"/>
      <c r="E52" s="483"/>
      <c r="F52" s="106"/>
      <c r="G52" s="89"/>
      <c r="H52" s="482"/>
      <c r="I52" s="483"/>
    </row>
    <row r="53" spans="1:9" s="125" customFormat="1" x14ac:dyDescent="0.25">
      <c r="A53" s="90">
        <v>42451</v>
      </c>
      <c r="B53" s="89">
        <v>200</v>
      </c>
      <c r="C53" s="482" t="s">
        <v>238</v>
      </c>
      <c r="D53" s="482"/>
      <c r="E53" s="483"/>
      <c r="F53" s="132"/>
      <c r="G53" s="101"/>
      <c r="H53" s="130"/>
      <c r="I53" s="131"/>
    </row>
    <row r="54" spans="1:9" s="125" customFormat="1" x14ac:dyDescent="0.25">
      <c r="A54" s="90">
        <v>42451</v>
      </c>
      <c r="B54" s="89">
        <v>1</v>
      </c>
      <c r="C54" s="482" t="s">
        <v>217</v>
      </c>
      <c r="D54" s="482"/>
      <c r="E54" s="483"/>
      <c r="F54" s="132"/>
      <c r="G54" s="101"/>
      <c r="H54" s="130"/>
      <c r="I54" s="131"/>
    </row>
    <row r="55" spans="1:9" s="125" customFormat="1" x14ac:dyDescent="0.25">
      <c r="A55" s="90">
        <v>42453</v>
      </c>
      <c r="B55" s="89">
        <v>700</v>
      </c>
      <c r="C55" s="482" t="s">
        <v>238</v>
      </c>
      <c r="D55" s="482"/>
      <c r="E55" s="483"/>
      <c r="F55" s="132"/>
      <c r="G55" s="101"/>
      <c r="H55" s="130"/>
      <c r="I55" s="131"/>
    </row>
    <row r="56" spans="1:9" s="125" customFormat="1" x14ac:dyDescent="0.25">
      <c r="A56" s="90">
        <v>42453</v>
      </c>
      <c r="B56" s="89">
        <v>1.5</v>
      </c>
      <c r="C56" s="482" t="s">
        <v>217</v>
      </c>
      <c r="D56" s="482"/>
      <c r="E56" s="483"/>
      <c r="F56" s="132"/>
      <c r="G56" s="101"/>
      <c r="H56" s="130"/>
      <c r="I56" s="131"/>
    </row>
    <row r="57" spans="1:9" s="125" customFormat="1" x14ac:dyDescent="0.25">
      <c r="A57" s="90">
        <v>42455</v>
      </c>
      <c r="B57" s="89">
        <v>200</v>
      </c>
      <c r="C57" s="482" t="s">
        <v>238</v>
      </c>
      <c r="D57" s="482"/>
      <c r="E57" s="483"/>
      <c r="F57" s="132"/>
      <c r="G57" s="101"/>
      <c r="H57" s="130"/>
      <c r="I57" s="131"/>
    </row>
    <row r="58" spans="1:9" s="125" customFormat="1" x14ac:dyDescent="0.25">
      <c r="A58" s="90">
        <v>42458</v>
      </c>
      <c r="B58" s="89">
        <v>100</v>
      </c>
      <c r="C58" s="482" t="s">
        <v>238</v>
      </c>
      <c r="D58" s="482"/>
      <c r="E58" s="483"/>
      <c r="F58" s="132"/>
      <c r="G58" s="101"/>
      <c r="H58" s="130"/>
      <c r="I58" s="131"/>
    </row>
    <row r="59" spans="1:9" s="125" customFormat="1" x14ac:dyDescent="0.25">
      <c r="A59" s="90">
        <v>42458</v>
      </c>
      <c r="B59" s="89">
        <v>1</v>
      </c>
      <c r="C59" s="482" t="s">
        <v>217</v>
      </c>
      <c r="D59" s="482"/>
      <c r="E59" s="483"/>
      <c r="F59" s="132"/>
      <c r="G59" s="101"/>
      <c r="H59" s="130"/>
      <c r="I59" s="131"/>
    </row>
    <row r="60" spans="1:9" s="125" customFormat="1" x14ac:dyDescent="0.25">
      <c r="A60" s="90">
        <v>42460</v>
      </c>
      <c r="B60" s="89">
        <v>435</v>
      </c>
      <c r="C60" s="407" t="s">
        <v>282</v>
      </c>
      <c r="D60" s="407"/>
      <c r="E60" s="408"/>
      <c r="F60" s="132"/>
      <c r="G60" s="101"/>
      <c r="H60" s="130"/>
      <c r="I60" s="131"/>
    </row>
    <row r="61" spans="1:9" s="125" customFormat="1" x14ac:dyDescent="0.25">
      <c r="A61" s="90">
        <v>42460</v>
      </c>
      <c r="B61" s="89">
        <v>1.5</v>
      </c>
      <c r="C61" s="482" t="s">
        <v>217</v>
      </c>
      <c r="D61" s="482"/>
      <c r="E61" s="483"/>
      <c r="F61" s="132"/>
      <c r="G61" s="101"/>
      <c r="H61" s="130"/>
      <c r="I61" s="131"/>
    </row>
    <row r="62" spans="1:9" s="125" customFormat="1" x14ac:dyDescent="0.25">
      <c r="A62" s="90">
        <v>42460</v>
      </c>
      <c r="B62" s="89">
        <v>1300</v>
      </c>
      <c r="C62" s="407" t="s">
        <v>365</v>
      </c>
      <c r="D62" s="407"/>
      <c r="E62" s="408"/>
      <c r="F62" s="132"/>
      <c r="G62" s="101"/>
      <c r="H62" s="130"/>
      <c r="I62" s="131"/>
    </row>
    <row r="63" spans="1:9" s="125" customFormat="1" x14ac:dyDescent="0.25">
      <c r="A63" s="90">
        <v>42460</v>
      </c>
      <c r="B63" s="89">
        <v>1.5</v>
      </c>
      <c r="C63" s="482" t="s">
        <v>217</v>
      </c>
      <c r="D63" s="482"/>
      <c r="E63" s="483"/>
      <c r="F63" s="132"/>
      <c r="G63" s="101"/>
      <c r="H63" s="130"/>
      <c r="I63" s="131"/>
    </row>
    <row r="64" spans="1:9" s="125" customFormat="1" x14ac:dyDescent="0.25">
      <c r="A64" s="90">
        <v>42460</v>
      </c>
      <c r="B64" s="89">
        <v>435</v>
      </c>
      <c r="C64" s="407" t="s">
        <v>289</v>
      </c>
      <c r="D64" s="407"/>
      <c r="E64" s="408"/>
      <c r="F64" s="132"/>
      <c r="G64" s="101"/>
      <c r="H64" s="130"/>
      <c r="I64" s="131"/>
    </row>
    <row r="65" spans="1:9" s="125" customFormat="1" x14ac:dyDescent="0.25">
      <c r="A65" s="90">
        <v>42460</v>
      </c>
      <c r="B65" s="89">
        <v>1.5</v>
      </c>
      <c r="C65" s="482" t="s">
        <v>217</v>
      </c>
      <c r="D65" s="482"/>
      <c r="E65" s="483"/>
      <c r="F65" s="132"/>
      <c r="G65" s="101"/>
      <c r="H65" s="130"/>
      <c r="I65" s="131"/>
    </row>
    <row r="66" spans="1:9" s="125" customFormat="1" x14ac:dyDescent="0.25">
      <c r="A66" s="90">
        <v>42460</v>
      </c>
      <c r="B66" s="89">
        <v>435</v>
      </c>
      <c r="C66" s="407" t="s">
        <v>397</v>
      </c>
      <c r="D66" s="407"/>
      <c r="E66" s="408"/>
      <c r="F66" s="132"/>
      <c r="G66" s="101"/>
      <c r="H66" s="130"/>
      <c r="I66" s="131"/>
    </row>
    <row r="67" spans="1:9" s="125" customFormat="1" ht="15.75" thickBot="1" x14ac:dyDescent="0.3">
      <c r="A67" s="110">
        <v>42460</v>
      </c>
      <c r="B67" s="102">
        <v>1.5</v>
      </c>
      <c r="C67" s="486" t="s">
        <v>217</v>
      </c>
      <c r="D67" s="486"/>
      <c r="E67" s="487"/>
      <c r="F67" s="107"/>
      <c r="G67" s="102"/>
      <c r="H67" s="516"/>
      <c r="I67" s="517"/>
    </row>
    <row r="68" spans="1:9" s="125" customFormat="1" x14ac:dyDescent="0.25"/>
  </sheetData>
  <mergeCells count="112">
    <mergeCell ref="C2:I2"/>
    <mergeCell ref="C3:D4"/>
    <mergeCell ref="E3:E4"/>
    <mergeCell ref="F3:H3"/>
    <mergeCell ref="I3:I4"/>
    <mergeCell ref="C5:D5"/>
    <mergeCell ref="F5:G5"/>
    <mergeCell ref="C60:E60"/>
    <mergeCell ref="C61:E61"/>
    <mergeCell ref="A11:I11"/>
    <mergeCell ref="A12:E12"/>
    <mergeCell ref="F12:I12"/>
    <mergeCell ref="C13:E13"/>
    <mergeCell ref="H13:I13"/>
    <mergeCell ref="C14:E14"/>
    <mergeCell ref="H14:I14"/>
    <mergeCell ref="C6:D6"/>
    <mergeCell ref="C7:D7"/>
    <mergeCell ref="C8:D8"/>
    <mergeCell ref="C9:D9"/>
    <mergeCell ref="F9:G9"/>
    <mergeCell ref="A10:I10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48:E48"/>
    <mergeCell ref="H48:I48"/>
    <mergeCell ref="C49:E49"/>
    <mergeCell ref="H49:I49"/>
    <mergeCell ref="C50:E50"/>
    <mergeCell ref="H50:I50"/>
    <mergeCell ref="C45:E45"/>
    <mergeCell ref="H45:I45"/>
    <mergeCell ref="C46:E46"/>
    <mergeCell ref="H46:I46"/>
    <mergeCell ref="C47:E47"/>
    <mergeCell ref="H47:I47"/>
    <mergeCell ref="H67:I67"/>
    <mergeCell ref="C55:E55"/>
    <mergeCell ref="C56:E56"/>
    <mergeCell ref="C57:E57"/>
    <mergeCell ref="C58:E58"/>
    <mergeCell ref="C59:E59"/>
    <mergeCell ref="C67:E67"/>
    <mergeCell ref="C51:E51"/>
    <mergeCell ref="H51:I51"/>
    <mergeCell ref="C52:E52"/>
    <mergeCell ref="H52:I52"/>
    <mergeCell ref="C53:E53"/>
    <mergeCell ref="C54:E54"/>
    <mergeCell ref="C62:E62"/>
    <mergeCell ref="C63:E63"/>
    <mergeCell ref="C64:E64"/>
    <mergeCell ref="C65:E65"/>
    <mergeCell ref="C66:E66"/>
  </mergeCells>
  <pageMargins left="0.7" right="0.7" top="0.75" bottom="0.75" header="0.3" footer="0.3"/>
  <pageSetup paperSize="9" scale="77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0"/>
  <dimension ref="A1:I64"/>
  <sheetViews>
    <sheetView topLeftCell="A19" zoomScaleNormal="100" workbookViewId="0">
      <selection activeCell="H57" sqref="H57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398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399</v>
      </c>
      <c r="D5" s="359"/>
      <c r="E5" s="10">
        <v>3304.53</v>
      </c>
      <c r="F5" s="360">
        <v>20637.189999999999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6036</v>
      </c>
      <c r="F6" s="10">
        <v>1840</v>
      </c>
      <c r="G6" s="10">
        <v>20036.93</v>
      </c>
      <c r="H6" s="26"/>
      <c r="I6" s="28"/>
    </row>
    <row r="7" spans="1:9" x14ac:dyDescent="0.25">
      <c r="C7" s="494" t="s">
        <v>298</v>
      </c>
      <c r="D7" s="495"/>
      <c r="E7" s="10">
        <v>24000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33086.129999999997</v>
      </c>
      <c r="F8" s="10">
        <v>25257.77</v>
      </c>
      <c r="G8" s="10"/>
      <c r="H8" s="26"/>
      <c r="I8" s="28"/>
    </row>
    <row r="9" spans="1:9" ht="36.75" customHeight="1" thickBot="1" x14ac:dyDescent="0.3">
      <c r="C9" s="420" t="s">
        <v>400</v>
      </c>
      <c r="D9" s="421"/>
      <c r="E9" s="47">
        <f>E5+E6+E7-E8</f>
        <v>254.40000000000146</v>
      </c>
      <c r="F9" s="422">
        <f>F5+F6+G6+F7-F8-G8</f>
        <v>17256.349999999995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09" t="s">
        <v>30</v>
      </c>
      <c r="G13" s="108" t="s">
        <v>31</v>
      </c>
      <c r="H13" s="443" t="s">
        <v>32</v>
      </c>
      <c r="I13" s="481"/>
    </row>
    <row r="14" spans="1:9" s="125" customFormat="1" ht="15" customHeight="1" x14ac:dyDescent="0.25">
      <c r="A14" s="90">
        <v>42466</v>
      </c>
      <c r="B14" s="89">
        <v>708</v>
      </c>
      <c r="C14" s="407" t="s">
        <v>401</v>
      </c>
      <c r="D14" s="407"/>
      <c r="E14" s="408"/>
      <c r="F14" s="90">
        <v>42461</v>
      </c>
      <c r="G14" s="89">
        <v>1.79</v>
      </c>
      <c r="H14" s="482" t="s">
        <v>244</v>
      </c>
      <c r="I14" s="483"/>
    </row>
    <row r="15" spans="1:9" s="125" customFormat="1" ht="15" customHeight="1" x14ac:dyDescent="0.25">
      <c r="A15" s="90">
        <v>42466</v>
      </c>
      <c r="B15" s="89">
        <v>1.5</v>
      </c>
      <c r="C15" s="482" t="s">
        <v>217</v>
      </c>
      <c r="D15" s="482"/>
      <c r="E15" s="483"/>
      <c r="F15" s="90">
        <v>42462</v>
      </c>
      <c r="G15" s="89">
        <v>5.66</v>
      </c>
      <c r="H15" s="482" t="s">
        <v>244</v>
      </c>
      <c r="I15" s="483"/>
    </row>
    <row r="16" spans="1:9" s="125" customFormat="1" ht="15" customHeight="1" x14ac:dyDescent="0.25">
      <c r="A16" s="90">
        <v>42468</v>
      </c>
      <c r="B16" s="89">
        <v>1569.25</v>
      </c>
      <c r="C16" s="407" t="s">
        <v>390</v>
      </c>
      <c r="D16" s="407"/>
      <c r="E16" s="408"/>
      <c r="F16" s="90">
        <v>42462</v>
      </c>
      <c r="G16" s="89">
        <v>31.5</v>
      </c>
      <c r="H16" s="482" t="s">
        <v>253</v>
      </c>
      <c r="I16" s="483"/>
    </row>
    <row r="17" spans="1:9" s="125" customFormat="1" ht="15" customHeight="1" x14ac:dyDescent="0.25">
      <c r="A17" s="90">
        <v>42468</v>
      </c>
      <c r="B17" s="89">
        <v>1.5</v>
      </c>
      <c r="C17" s="482" t="s">
        <v>217</v>
      </c>
      <c r="D17" s="482"/>
      <c r="E17" s="483"/>
      <c r="F17" s="90">
        <v>42464</v>
      </c>
      <c r="G17" s="89">
        <v>15.38</v>
      </c>
      <c r="H17" s="482" t="s">
        <v>244</v>
      </c>
      <c r="I17" s="483"/>
    </row>
    <row r="18" spans="1:9" s="125" customFormat="1" ht="15" customHeight="1" x14ac:dyDescent="0.25">
      <c r="A18" s="90">
        <v>42468</v>
      </c>
      <c r="B18" s="89">
        <v>1568.22</v>
      </c>
      <c r="C18" s="407" t="s">
        <v>391</v>
      </c>
      <c r="D18" s="407"/>
      <c r="E18" s="408"/>
      <c r="F18" s="90">
        <v>42465</v>
      </c>
      <c r="G18" s="89">
        <v>11.34</v>
      </c>
      <c r="H18" s="482" t="s">
        <v>244</v>
      </c>
      <c r="I18" s="483"/>
    </row>
    <row r="19" spans="1:9" s="125" customFormat="1" ht="15" customHeight="1" x14ac:dyDescent="0.25">
      <c r="A19" s="90">
        <v>42468</v>
      </c>
      <c r="B19" s="89">
        <v>1.5</v>
      </c>
      <c r="C19" s="482" t="s">
        <v>217</v>
      </c>
      <c r="D19" s="482"/>
      <c r="E19" s="483"/>
      <c r="F19" s="90">
        <v>42466</v>
      </c>
      <c r="G19" s="89">
        <v>2.4300000000000002</v>
      </c>
      <c r="H19" s="482" t="s">
        <v>244</v>
      </c>
      <c r="I19" s="483"/>
    </row>
    <row r="20" spans="1:9" s="125" customFormat="1" ht="15" customHeight="1" x14ac:dyDescent="0.25">
      <c r="A20" s="90">
        <v>42468</v>
      </c>
      <c r="B20" s="89">
        <v>1532.2</v>
      </c>
      <c r="C20" s="482" t="s">
        <v>392</v>
      </c>
      <c r="D20" s="482"/>
      <c r="E20" s="483"/>
      <c r="F20" s="90">
        <v>42467</v>
      </c>
      <c r="G20" s="89">
        <v>7.99</v>
      </c>
      <c r="H20" s="482" t="s">
        <v>244</v>
      </c>
      <c r="I20" s="483"/>
    </row>
    <row r="21" spans="1:9" s="125" customFormat="1" ht="15" customHeight="1" x14ac:dyDescent="0.25">
      <c r="A21" s="90">
        <v>42468</v>
      </c>
      <c r="B21" s="89">
        <v>1.5</v>
      </c>
      <c r="C21" s="482" t="s">
        <v>217</v>
      </c>
      <c r="D21" s="482"/>
      <c r="E21" s="483"/>
      <c r="F21" s="90">
        <v>42467</v>
      </c>
      <c r="G21" s="89">
        <v>219.75</v>
      </c>
      <c r="H21" s="491" t="s">
        <v>15</v>
      </c>
      <c r="I21" s="492"/>
    </row>
    <row r="22" spans="1:9" s="125" customFormat="1" ht="15" customHeight="1" x14ac:dyDescent="0.25">
      <c r="A22" s="90">
        <v>42468</v>
      </c>
      <c r="B22" s="89">
        <v>1502.76</v>
      </c>
      <c r="C22" s="482" t="s">
        <v>393</v>
      </c>
      <c r="D22" s="482"/>
      <c r="E22" s="483"/>
      <c r="F22" s="90">
        <v>42467</v>
      </c>
      <c r="G22" s="89">
        <v>91.5</v>
      </c>
      <c r="H22" s="491" t="s">
        <v>16</v>
      </c>
      <c r="I22" s="492"/>
    </row>
    <row r="23" spans="1:9" s="125" customFormat="1" ht="15" customHeight="1" x14ac:dyDescent="0.25">
      <c r="A23" s="90">
        <v>42468</v>
      </c>
      <c r="B23" s="89">
        <v>1.5</v>
      </c>
      <c r="C23" s="482" t="s">
        <v>217</v>
      </c>
      <c r="D23" s="482"/>
      <c r="E23" s="483"/>
      <c r="F23" s="90">
        <v>42467</v>
      </c>
      <c r="G23" s="89">
        <v>20000</v>
      </c>
      <c r="H23" s="482" t="s">
        <v>290</v>
      </c>
      <c r="I23" s="483"/>
    </row>
    <row r="24" spans="1:9" s="125" customFormat="1" ht="15" customHeight="1" x14ac:dyDescent="0.25">
      <c r="A24" s="90">
        <v>42468</v>
      </c>
      <c r="B24" s="89">
        <v>841.44</v>
      </c>
      <c r="C24" s="482" t="s">
        <v>305</v>
      </c>
      <c r="D24" s="482"/>
      <c r="E24" s="483"/>
      <c r="F24" s="90">
        <v>42468</v>
      </c>
      <c r="G24" s="89">
        <v>5.59</v>
      </c>
      <c r="H24" s="482" t="s">
        <v>244</v>
      </c>
      <c r="I24" s="483"/>
    </row>
    <row r="25" spans="1:9" s="125" customFormat="1" ht="15" customHeight="1" x14ac:dyDescent="0.25">
      <c r="A25" s="90">
        <v>42468</v>
      </c>
      <c r="B25" s="89">
        <v>1.5</v>
      </c>
      <c r="C25" s="482" t="s">
        <v>217</v>
      </c>
      <c r="D25" s="482"/>
      <c r="E25" s="483"/>
      <c r="F25" s="90">
        <v>42469</v>
      </c>
      <c r="G25" s="89">
        <v>1.1399999999999999</v>
      </c>
      <c r="H25" s="482" t="s">
        <v>244</v>
      </c>
      <c r="I25" s="483"/>
    </row>
    <row r="26" spans="1:9" s="125" customFormat="1" ht="15" customHeight="1" x14ac:dyDescent="0.25">
      <c r="A26" s="90">
        <v>42468</v>
      </c>
      <c r="B26" s="89">
        <v>1502.76</v>
      </c>
      <c r="C26" s="482" t="s">
        <v>394</v>
      </c>
      <c r="D26" s="482"/>
      <c r="E26" s="483"/>
      <c r="F26" s="90">
        <v>42471</v>
      </c>
      <c r="G26" s="89">
        <v>6.82</v>
      </c>
      <c r="H26" s="482" t="s">
        <v>244</v>
      </c>
      <c r="I26" s="483"/>
    </row>
    <row r="27" spans="1:9" s="125" customFormat="1" ht="15" customHeight="1" x14ac:dyDescent="0.25">
      <c r="A27" s="90">
        <v>42468</v>
      </c>
      <c r="B27" s="89">
        <v>1.5</v>
      </c>
      <c r="C27" s="482" t="s">
        <v>217</v>
      </c>
      <c r="D27" s="482"/>
      <c r="E27" s="483"/>
      <c r="F27" s="90">
        <v>42471</v>
      </c>
      <c r="G27" s="89">
        <v>4000</v>
      </c>
      <c r="H27" s="482" t="s">
        <v>290</v>
      </c>
      <c r="I27" s="483"/>
    </row>
    <row r="28" spans="1:9" s="125" customFormat="1" ht="15" customHeight="1" x14ac:dyDescent="0.25">
      <c r="A28" s="90">
        <v>42468</v>
      </c>
      <c r="B28" s="89">
        <v>9792.1</v>
      </c>
      <c r="C28" s="482" t="s">
        <v>188</v>
      </c>
      <c r="D28" s="482"/>
      <c r="E28" s="483"/>
      <c r="F28" s="90">
        <v>42472</v>
      </c>
      <c r="G28" s="89">
        <v>9.27</v>
      </c>
      <c r="H28" s="482" t="s">
        <v>244</v>
      </c>
      <c r="I28" s="483"/>
    </row>
    <row r="29" spans="1:9" s="125" customFormat="1" ht="15" customHeight="1" x14ac:dyDescent="0.25">
      <c r="A29" s="90">
        <v>42468</v>
      </c>
      <c r="B29" s="89">
        <v>1.5</v>
      </c>
      <c r="C29" s="482" t="s">
        <v>217</v>
      </c>
      <c r="D29" s="482"/>
      <c r="E29" s="483"/>
      <c r="F29" s="90">
        <v>42473</v>
      </c>
      <c r="G29" s="89">
        <v>2.79</v>
      </c>
      <c r="H29" s="482" t="s">
        <v>244</v>
      </c>
      <c r="I29" s="483"/>
    </row>
    <row r="30" spans="1:9" s="125" customFormat="1" ht="15" customHeight="1" x14ac:dyDescent="0.25">
      <c r="A30" s="90">
        <v>42468</v>
      </c>
      <c r="B30" s="89">
        <v>1532.2</v>
      </c>
      <c r="C30" s="482" t="s">
        <v>388</v>
      </c>
      <c r="D30" s="482"/>
      <c r="E30" s="483"/>
      <c r="F30" s="90">
        <v>41743</v>
      </c>
      <c r="G30" s="89">
        <v>138.80000000000001</v>
      </c>
      <c r="H30" s="491" t="s">
        <v>22</v>
      </c>
      <c r="I30" s="492"/>
    </row>
    <row r="31" spans="1:9" s="125" customFormat="1" ht="15" customHeight="1" x14ac:dyDescent="0.25">
      <c r="A31" s="90">
        <v>42468</v>
      </c>
      <c r="B31" s="89">
        <v>1.5</v>
      </c>
      <c r="C31" s="482" t="s">
        <v>217</v>
      </c>
      <c r="D31" s="482"/>
      <c r="E31" s="483"/>
      <c r="F31" s="90">
        <v>42474</v>
      </c>
      <c r="G31" s="89">
        <v>100</v>
      </c>
      <c r="H31" s="491" t="s">
        <v>194</v>
      </c>
      <c r="I31" s="492"/>
    </row>
    <row r="32" spans="1:9" s="125" customFormat="1" ht="15" customHeight="1" x14ac:dyDescent="0.25">
      <c r="A32" s="90">
        <v>42468</v>
      </c>
      <c r="B32" s="89">
        <v>1502.76</v>
      </c>
      <c r="C32" s="482" t="s">
        <v>389</v>
      </c>
      <c r="D32" s="482"/>
      <c r="E32" s="483"/>
      <c r="F32" s="90">
        <v>42474</v>
      </c>
      <c r="G32" s="89">
        <v>421.4</v>
      </c>
      <c r="H32" s="491" t="s">
        <v>21</v>
      </c>
      <c r="I32" s="492"/>
    </row>
    <row r="33" spans="1:9" s="125" customFormat="1" ht="15" customHeight="1" x14ac:dyDescent="0.25">
      <c r="A33" s="90">
        <v>42468</v>
      </c>
      <c r="B33" s="89">
        <v>1.5</v>
      </c>
      <c r="C33" s="482" t="s">
        <v>217</v>
      </c>
      <c r="D33" s="482"/>
      <c r="E33" s="483"/>
      <c r="F33" s="90">
        <v>42474</v>
      </c>
      <c r="G33" s="89">
        <v>10.17</v>
      </c>
      <c r="H33" s="482" t="s">
        <v>244</v>
      </c>
      <c r="I33" s="483"/>
    </row>
    <row r="34" spans="1:9" s="125" customFormat="1" ht="15" customHeight="1" x14ac:dyDescent="0.25">
      <c r="A34" s="90">
        <v>42468</v>
      </c>
      <c r="B34" s="89">
        <v>277.49</v>
      </c>
      <c r="C34" s="482" t="s">
        <v>402</v>
      </c>
      <c r="D34" s="482"/>
      <c r="E34" s="483"/>
      <c r="F34" s="90">
        <v>42476</v>
      </c>
      <c r="G34" s="89">
        <v>5.97</v>
      </c>
      <c r="H34" s="482" t="s">
        <v>244</v>
      </c>
      <c r="I34" s="483"/>
    </row>
    <row r="35" spans="1:9" s="125" customFormat="1" ht="15" customHeight="1" x14ac:dyDescent="0.25">
      <c r="A35" s="90">
        <v>42468</v>
      </c>
      <c r="B35" s="89">
        <v>1.5</v>
      </c>
      <c r="C35" s="482" t="s">
        <v>217</v>
      </c>
      <c r="D35" s="482"/>
      <c r="E35" s="483"/>
      <c r="F35" s="90">
        <v>42477</v>
      </c>
      <c r="G35" s="89">
        <v>2.52</v>
      </c>
      <c r="H35" s="482" t="s">
        <v>244</v>
      </c>
      <c r="I35" s="483"/>
    </row>
    <row r="36" spans="1:9" s="125" customFormat="1" ht="15" customHeight="1" x14ac:dyDescent="0.25">
      <c r="A36" s="90">
        <v>42468</v>
      </c>
      <c r="B36" s="89">
        <v>1766.05</v>
      </c>
      <c r="C36" s="482" t="s">
        <v>307</v>
      </c>
      <c r="D36" s="482"/>
      <c r="E36" s="483"/>
      <c r="F36" s="90">
        <v>42478</v>
      </c>
      <c r="G36" s="89">
        <v>24</v>
      </c>
      <c r="H36" s="482" t="s">
        <v>244</v>
      </c>
      <c r="I36" s="483"/>
    </row>
    <row r="37" spans="1:9" s="125" customFormat="1" ht="15" customHeight="1" x14ac:dyDescent="0.25">
      <c r="A37" s="90">
        <v>42468</v>
      </c>
      <c r="B37" s="89">
        <v>1.5</v>
      </c>
      <c r="C37" s="482" t="s">
        <v>217</v>
      </c>
      <c r="D37" s="482"/>
      <c r="E37" s="483"/>
      <c r="F37" s="90">
        <v>42479</v>
      </c>
      <c r="G37" s="89">
        <v>7.91</v>
      </c>
      <c r="H37" s="482" t="s">
        <v>244</v>
      </c>
      <c r="I37" s="483"/>
    </row>
    <row r="38" spans="1:9" s="125" customFormat="1" ht="15" customHeight="1" x14ac:dyDescent="0.25">
      <c r="A38" s="90">
        <v>42471</v>
      </c>
      <c r="B38" s="89">
        <v>500</v>
      </c>
      <c r="C38" s="482" t="s">
        <v>238</v>
      </c>
      <c r="D38" s="482"/>
      <c r="E38" s="483"/>
      <c r="F38" s="90">
        <v>42480</v>
      </c>
      <c r="G38" s="89">
        <v>10.99</v>
      </c>
      <c r="H38" s="482" t="s">
        <v>244</v>
      </c>
      <c r="I38" s="483"/>
    </row>
    <row r="39" spans="1:9" s="125" customFormat="1" ht="15" customHeight="1" x14ac:dyDescent="0.25">
      <c r="A39" s="90">
        <v>42471</v>
      </c>
      <c r="B39" s="89">
        <v>1</v>
      </c>
      <c r="C39" s="482" t="s">
        <v>217</v>
      </c>
      <c r="D39" s="482"/>
      <c r="E39" s="483"/>
      <c r="F39" s="90">
        <v>42481</v>
      </c>
      <c r="G39" s="89">
        <v>11.84</v>
      </c>
      <c r="H39" s="482" t="s">
        <v>244</v>
      </c>
      <c r="I39" s="483"/>
    </row>
    <row r="40" spans="1:9" s="125" customFormat="1" ht="15" customHeight="1" x14ac:dyDescent="0.25">
      <c r="A40" s="90">
        <v>42471</v>
      </c>
      <c r="B40" s="89">
        <v>900</v>
      </c>
      <c r="C40" s="482" t="s">
        <v>403</v>
      </c>
      <c r="D40" s="482"/>
      <c r="E40" s="483"/>
      <c r="F40" s="90">
        <v>42481</v>
      </c>
      <c r="G40" s="89">
        <v>45</v>
      </c>
      <c r="H40" s="491" t="s">
        <v>239</v>
      </c>
      <c r="I40" s="492"/>
    </row>
    <row r="41" spans="1:9" s="125" customFormat="1" ht="15" customHeight="1" x14ac:dyDescent="0.25">
      <c r="A41" s="90">
        <v>42471</v>
      </c>
      <c r="B41" s="89">
        <v>1.5</v>
      </c>
      <c r="C41" s="482" t="s">
        <v>217</v>
      </c>
      <c r="D41" s="482"/>
      <c r="E41" s="483"/>
      <c r="F41" s="90">
        <v>42482</v>
      </c>
      <c r="G41" s="89">
        <v>8.18</v>
      </c>
      <c r="H41" s="482" t="s">
        <v>244</v>
      </c>
      <c r="I41" s="483"/>
    </row>
    <row r="42" spans="1:9" s="125" customFormat="1" ht="15" customHeight="1" x14ac:dyDescent="0.25">
      <c r="A42" s="90">
        <v>42471</v>
      </c>
      <c r="B42" s="89">
        <v>1403.2</v>
      </c>
      <c r="C42" s="482" t="s">
        <v>404</v>
      </c>
      <c r="D42" s="482"/>
      <c r="E42" s="483"/>
      <c r="F42" s="90">
        <v>42483</v>
      </c>
      <c r="G42" s="89">
        <v>3.68</v>
      </c>
      <c r="H42" s="482" t="s">
        <v>244</v>
      </c>
      <c r="I42" s="483"/>
    </row>
    <row r="43" spans="1:9" s="125" customFormat="1" x14ac:dyDescent="0.25">
      <c r="A43" s="90">
        <v>42471</v>
      </c>
      <c r="B43" s="89">
        <v>1.5</v>
      </c>
      <c r="C43" s="482" t="s">
        <v>217</v>
      </c>
      <c r="D43" s="482"/>
      <c r="E43" s="483"/>
      <c r="F43" s="90">
        <v>42485</v>
      </c>
      <c r="G43" s="89">
        <v>7.39</v>
      </c>
      <c r="H43" s="482" t="s">
        <v>244</v>
      </c>
      <c r="I43" s="483"/>
    </row>
    <row r="44" spans="1:9" s="125" customFormat="1" x14ac:dyDescent="0.25">
      <c r="A44" s="90">
        <v>42471</v>
      </c>
      <c r="B44" s="89">
        <v>1444.8</v>
      </c>
      <c r="C44" s="482" t="s">
        <v>343</v>
      </c>
      <c r="D44" s="482"/>
      <c r="E44" s="483"/>
      <c r="F44" s="90">
        <v>42486</v>
      </c>
      <c r="G44" s="89">
        <v>21.93</v>
      </c>
      <c r="H44" s="482" t="s">
        <v>244</v>
      </c>
      <c r="I44" s="483"/>
    </row>
    <row r="45" spans="1:9" s="125" customFormat="1" x14ac:dyDescent="0.25">
      <c r="A45" s="90">
        <v>42473</v>
      </c>
      <c r="B45" s="89">
        <v>60.9</v>
      </c>
      <c r="C45" s="482" t="s">
        <v>273</v>
      </c>
      <c r="D45" s="482"/>
      <c r="E45" s="483"/>
      <c r="F45" s="90">
        <v>42487</v>
      </c>
      <c r="G45" s="89">
        <v>6.38</v>
      </c>
      <c r="H45" s="482" t="s">
        <v>244</v>
      </c>
      <c r="I45" s="483"/>
    </row>
    <row r="46" spans="1:9" s="125" customFormat="1" x14ac:dyDescent="0.25">
      <c r="A46" s="90">
        <v>42475</v>
      </c>
      <c r="B46" s="89">
        <v>750</v>
      </c>
      <c r="C46" s="482" t="s">
        <v>396</v>
      </c>
      <c r="D46" s="482"/>
      <c r="E46" s="483"/>
      <c r="F46" s="90">
        <v>42488</v>
      </c>
      <c r="G46" s="89">
        <v>10.67</v>
      </c>
      <c r="H46" s="491" t="s">
        <v>244</v>
      </c>
      <c r="I46" s="492"/>
    </row>
    <row r="47" spans="1:9" s="125" customFormat="1" x14ac:dyDescent="0.25">
      <c r="A47" s="90">
        <v>42475</v>
      </c>
      <c r="B47" s="89">
        <v>1.5</v>
      </c>
      <c r="C47" s="482" t="s">
        <v>217</v>
      </c>
      <c r="D47" s="482"/>
      <c r="E47" s="483"/>
      <c r="F47" s="90">
        <v>42489</v>
      </c>
      <c r="G47" s="89">
        <v>4.9000000000000004</v>
      </c>
      <c r="H47" s="491" t="s">
        <v>244</v>
      </c>
      <c r="I47" s="492"/>
    </row>
    <row r="48" spans="1:9" s="125" customFormat="1" x14ac:dyDescent="0.25">
      <c r="A48" s="90">
        <v>42475</v>
      </c>
      <c r="B48" s="89">
        <v>500</v>
      </c>
      <c r="C48" s="482" t="s">
        <v>395</v>
      </c>
      <c r="D48" s="482"/>
      <c r="E48" s="483"/>
      <c r="F48" s="90">
        <v>42490</v>
      </c>
      <c r="G48" s="89">
        <v>3.09</v>
      </c>
      <c r="H48" s="491" t="s">
        <v>244</v>
      </c>
      <c r="I48" s="492"/>
    </row>
    <row r="49" spans="1:9" s="125" customFormat="1" x14ac:dyDescent="0.25">
      <c r="A49" s="90">
        <v>42475</v>
      </c>
      <c r="B49" s="89">
        <v>1.5</v>
      </c>
      <c r="C49" s="482" t="s">
        <v>217</v>
      </c>
      <c r="D49" s="482"/>
      <c r="E49" s="483"/>
      <c r="F49" s="90"/>
      <c r="G49" s="89"/>
      <c r="H49" s="491"/>
      <c r="I49" s="492"/>
    </row>
    <row r="50" spans="1:9" s="125" customFormat="1" x14ac:dyDescent="0.25">
      <c r="A50" s="90">
        <v>42477</v>
      </c>
      <c r="B50" s="89">
        <v>100</v>
      </c>
      <c r="C50" s="482" t="s">
        <v>238</v>
      </c>
      <c r="D50" s="482"/>
      <c r="E50" s="483"/>
      <c r="F50" s="90"/>
      <c r="G50" s="89"/>
      <c r="H50" s="491"/>
      <c r="I50" s="492"/>
    </row>
    <row r="51" spans="1:9" s="125" customFormat="1" x14ac:dyDescent="0.25">
      <c r="A51" s="90">
        <v>42479</v>
      </c>
      <c r="B51" s="89">
        <v>1000</v>
      </c>
      <c r="C51" s="482" t="s">
        <v>238</v>
      </c>
      <c r="D51" s="482"/>
      <c r="E51" s="483"/>
      <c r="F51" s="90"/>
      <c r="G51" s="89"/>
      <c r="H51" s="482"/>
      <c r="I51" s="483"/>
    </row>
    <row r="52" spans="1:9" s="125" customFormat="1" x14ac:dyDescent="0.25">
      <c r="A52" s="90">
        <v>42479</v>
      </c>
      <c r="B52" s="89">
        <v>1</v>
      </c>
      <c r="C52" s="482" t="s">
        <v>217</v>
      </c>
      <c r="D52" s="482"/>
      <c r="E52" s="483"/>
      <c r="F52" s="90"/>
      <c r="G52" s="89"/>
      <c r="H52" s="482"/>
      <c r="I52" s="483"/>
    </row>
    <row r="53" spans="1:9" s="125" customFormat="1" x14ac:dyDescent="0.25">
      <c r="A53" s="90">
        <v>42480</v>
      </c>
      <c r="B53" s="89">
        <v>1000</v>
      </c>
      <c r="C53" s="482" t="s">
        <v>238</v>
      </c>
      <c r="D53" s="482"/>
      <c r="E53" s="483"/>
      <c r="F53" s="100"/>
      <c r="G53" s="101"/>
      <c r="H53" s="130"/>
      <c r="I53" s="131"/>
    </row>
    <row r="54" spans="1:9" s="125" customFormat="1" x14ac:dyDescent="0.25">
      <c r="A54" s="90">
        <v>42480</v>
      </c>
      <c r="B54" s="89">
        <v>1</v>
      </c>
      <c r="C54" s="482" t="s">
        <v>217</v>
      </c>
      <c r="D54" s="482"/>
      <c r="E54" s="483"/>
      <c r="F54" s="100"/>
      <c r="G54" s="101"/>
      <c r="H54" s="130"/>
      <c r="I54" s="131"/>
    </row>
    <row r="55" spans="1:9" s="125" customFormat="1" x14ac:dyDescent="0.25">
      <c r="A55" s="90">
        <v>42482</v>
      </c>
      <c r="B55" s="89">
        <v>300</v>
      </c>
      <c r="C55" s="482" t="s">
        <v>238</v>
      </c>
      <c r="D55" s="482"/>
      <c r="E55" s="483"/>
      <c r="F55" s="100"/>
      <c r="G55" s="101"/>
      <c r="H55" s="130"/>
      <c r="I55" s="131"/>
    </row>
    <row r="56" spans="1:9" s="125" customFormat="1" x14ac:dyDescent="0.25">
      <c r="A56" s="90">
        <v>42482</v>
      </c>
      <c r="B56" s="89">
        <v>1</v>
      </c>
      <c r="C56" s="482" t="s">
        <v>217</v>
      </c>
      <c r="D56" s="482"/>
      <c r="E56" s="483"/>
      <c r="F56" s="100"/>
      <c r="G56" s="101"/>
      <c r="H56" s="130"/>
      <c r="I56" s="131"/>
    </row>
    <row r="57" spans="1:9" s="125" customFormat="1" x14ac:dyDescent="0.25">
      <c r="A57" s="90">
        <v>42485</v>
      </c>
      <c r="B57" s="89">
        <v>200</v>
      </c>
      <c r="C57" s="482" t="s">
        <v>238</v>
      </c>
      <c r="D57" s="482"/>
      <c r="E57" s="483"/>
      <c r="F57" s="100"/>
      <c r="G57" s="101"/>
      <c r="H57" s="130"/>
      <c r="I57" s="131"/>
    </row>
    <row r="58" spans="1:9" s="125" customFormat="1" x14ac:dyDescent="0.25">
      <c r="A58" s="90">
        <v>42485</v>
      </c>
      <c r="B58" s="89">
        <v>1</v>
      </c>
      <c r="C58" s="482" t="s">
        <v>217</v>
      </c>
      <c r="D58" s="482"/>
      <c r="E58" s="483"/>
      <c r="F58" s="100"/>
      <c r="G58" s="101"/>
      <c r="H58" s="130"/>
      <c r="I58" s="131"/>
    </row>
    <row r="59" spans="1:9" s="125" customFormat="1" x14ac:dyDescent="0.25">
      <c r="A59" s="90">
        <v>42486</v>
      </c>
      <c r="B59" s="89">
        <v>300</v>
      </c>
      <c r="C59" s="482" t="s">
        <v>395</v>
      </c>
      <c r="D59" s="482"/>
      <c r="E59" s="483"/>
      <c r="F59" s="100"/>
      <c r="G59" s="101"/>
      <c r="H59" s="130"/>
      <c r="I59" s="131"/>
    </row>
    <row r="60" spans="1:9" s="125" customFormat="1" x14ac:dyDescent="0.25">
      <c r="A60" s="90">
        <v>42486</v>
      </c>
      <c r="B60" s="89">
        <v>1.5</v>
      </c>
      <c r="C60" s="482" t="s">
        <v>217</v>
      </c>
      <c r="D60" s="482"/>
      <c r="E60" s="483"/>
      <c r="F60" s="100"/>
      <c r="G60" s="101"/>
      <c r="H60" s="130"/>
      <c r="I60" s="131"/>
    </row>
    <row r="61" spans="1:9" s="125" customFormat="1" x14ac:dyDescent="0.25">
      <c r="A61" s="90">
        <v>42486</v>
      </c>
      <c r="B61" s="89">
        <v>350</v>
      </c>
      <c r="C61" s="482" t="s">
        <v>238</v>
      </c>
      <c r="D61" s="482"/>
      <c r="E61" s="483"/>
      <c r="F61" s="100"/>
      <c r="G61" s="101"/>
      <c r="H61" s="130"/>
      <c r="I61" s="131"/>
    </row>
    <row r="62" spans="1:9" s="125" customFormat="1" x14ac:dyDescent="0.25">
      <c r="A62" s="90">
        <v>42486</v>
      </c>
      <c r="B62" s="89">
        <v>1.5</v>
      </c>
      <c r="C62" s="482" t="s">
        <v>217</v>
      </c>
      <c r="D62" s="482"/>
      <c r="E62" s="483"/>
      <c r="F62" s="100"/>
      <c r="G62" s="101"/>
      <c r="H62" s="130"/>
      <c r="I62" s="131"/>
    </row>
    <row r="63" spans="1:9" s="125" customFormat="1" ht="15.75" thickBot="1" x14ac:dyDescent="0.3">
      <c r="A63" s="110">
        <v>42490</v>
      </c>
      <c r="B63" s="102">
        <v>150</v>
      </c>
      <c r="C63" s="486" t="s">
        <v>238</v>
      </c>
      <c r="D63" s="486"/>
      <c r="E63" s="487"/>
      <c r="F63" s="110"/>
      <c r="G63" s="102"/>
      <c r="H63" s="516"/>
      <c r="I63" s="517"/>
    </row>
    <row r="64" spans="1:9" s="125" customFormat="1" x14ac:dyDescent="0.25"/>
  </sheetData>
  <mergeCells count="108">
    <mergeCell ref="C6:D6"/>
    <mergeCell ref="C7:D7"/>
    <mergeCell ref="C8:D8"/>
    <mergeCell ref="C9:D9"/>
    <mergeCell ref="F9:G9"/>
    <mergeCell ref="A10:I10"/>
    <mergeCell ref="C2:I2"/>
    <mergeCell ref="C3:D4"/>
    <mergeCell ref="E3:E4"/>
    <mergeCell ref="F3:H3"/>
    <mergeCell ref="I3:I4"/>
    <mergeCell ref="C5:D5"/>
    <mergeCell ref="F5:G5"/>
    <mergeCell ref="C15:E15"/>
    <mergeCell ref="H15:I15"/>
    <mergeCell ref="C16:E16"/>
    <mergeCell ref="H16:I16"/>
    <mergeCell ref="C17:E17"/>
    <mergeCell ref="H17:I17"/>
    <mergeCell ref="A11:I11"/>
    <mergeCell ref="A12:E12"/>
    <mergeCell ref="F12:I12"/>
    <mergeCell ref="C13:E13"/>
    <mergeCell ref="H13:I13"/>
    <mergeCell ref="C14:E14"/>
    <mergeCell ref="H14:I14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51:E51"/>
    <mergeCell ref="H51:I51"/>
    <mergeCell ref="C52:E52"/>
    <mergeCell ref="H52:I52"/>
    <mergeCell ref="C53:E53"/>
    <mergeCell ref="C54:E54"/>
    <mergeCell ref="C48:E48"/>
    <mergeCell ref="H48:I48"/>
    <mergeCell ref="C49:E49"/>
    <mergeCell ref="H49:I49"/>
    <mergeCell ref="C50:E50"/>
    <mergeCell ref="H50:I50"/>
    <mergeCell ref="H63:I63"/>
    <mergeCell ref="C61:E61"/>
    <mergeCell ref="C62:E62"/>
    <mergeCell ref="C63:E63"/>
    <mergeCell ref="C55:E55"/>
    <mergeCell ref="C56:E56"/>
    <mergeCell ref="C57:E57"/>
    <mergeCell ref="C58:E58"/>
    <mergeCell ref="C59:E59"/>
    <mergeCell ref="C60:E60"/>
  </mergeCells>
  <pageMargins left="0.7" right="0.7" top="0.75" bottom="0.75" header="0.3" footer="0.3"/>
  <pageSetup paperSize="9" scale="77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1"/>
  <dimension ref="A1:I67"/>
  <sheetViews>
    <sheetView topLeftCell="A19" zoomScaleNormal="100" workbookViewId="0">
      <selection activeCell="C61" sqref="C61:E61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405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406</v>
      </c>
      <c r="D5" s="359"/>
      <c r="E5" s="10">
        <v>254.4</v>
      </c>
      <c r="F5" s="360">
        <v>17256.349999999999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7058</v>
      </c>
      <c r="F6" s="10">
        <v>3041</v>
      </c>
      <c r="G6" s="10">
        <v>29389.17</v>
      </c>
      <c r="H6" s="26"/>
      <c r="I6" s="28"/>
    </row>
    <row r="7" spans="1:9" x14ac:dyDescent="0.25">
      <c r="C7" s="494" t="s">
        <v>298</v>
      </c>
      <c r="D7" s="495"/>
      <c r="E7" s="10">
        <v>22000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26725.11</v>
      </c>
      <c r="F8" s="10">
        <v>34428.699999999997</v>
      </c>
      <c r="G8" s="10"/>
      <c r="H8" s="26"/>
      <c r="I8" s="28"/>
    </row>
    <row r="9" spans="1:9" ht="36.75" customHeight="1" thickBot="1" x14ac:dyDescent="0.3">
      <c r="C9" s="420" t="s">
        <v>407</v>
      </c>
      <c r="D9" s="421"/>
      <c r="E9" s="47">
        <f>E5+E6+E7-E8</f>
        <v>2587.2900000000009</v>
      </c>
      <c r="F9" s="422">
        <f>F5+F6+G6+F7-F8-G8</f>
        <v>15257.82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19" t="s">
        <v>30</v>
      </c>
      <c r="G13" s="108" t="s">
        <v>31</v>
      </c>
      <c r="H13" s="443" t="s">
        <v>32</v>
      </c>
      <c r="I13" s="481"/>
    </row>
    <row r="14" spans="1:9" s="125" customFormat="1" ht="15" customHeight="1" x14ac:dyDescent="0.25">
      <c r="A14" s="90">
        <v>42500</v>
      </c>
      <c r="B14" s="89">
        <v>1542</v>
      </c>
      <c r="C14" s="407" t="s">
        <v>389</v>
      </c>
      <c r="D14" s="407"/>
      <c r="E14" s="408"/>
      <c r="F14" s="106">
        <v>42492</v>
      </c>
      <c r="G14" s="89">
        <v>14.09</v>
      </c>
      <c r="H14" s="482" t="s">
        <v>244</v>
      </c>
      <c r="I14" s="483"/>
    </row>
    <row r="15" spans="1:9" s="125" customFormat="1" ht="15" customHeight="1" x14ac:dyDescent="0.25">
      <c r="A15" s="90">
        <v>42500</v>
      </c>
      <c r="B15" s="89">
        <v>1.5</v>
      </c>
      <c r="C15" s="482" t="s">
        <v>217</v>
      </c>
      <c r="D15" s="482"/>
      <c r="E15" s="483"/>
      <c r="F15" s="106">
        <v>42492</v>
      </c>
      <c r="G15" s="89">
        <v>31.5</v>
      </c>
      <c r="H15" s="482" t="s">
        <v>244</v>
      </c>
      <c r="I15" s="483"/>
    </row>
    <row r="16" spans="1:9" s="125" customFormat="1" ht="15" customHeight="1" x14ac:dyDescent="0.25">
      <c r="A16" s="90">
        <v>42500</v>
      </c>
      <c r="B16" s="89">
        <v>900</v>
      </c>
      <c r="C16" s="407" t="s">
        <v>403</v>
      </c>
      <c r="D16" s="407"/>
      <c r="E16" s="408"/>
      <c r="F16" s="106">
        <v>42492</v>
      </c>
      <c r="G16" s="89">
        <v>4000</v>
      </c>
      <c r="H16" s="482" t="s">
        <v>238</v>
      </c>
      <c r="I16" s="483"/>
    </row>
    <row r="17" spans="1:9" s="125" customFormat="1" ht="15" customHeight="1" x14ac:dyDescent="0.25">
      <c r="A17" s="90">
        <v>42500</v>
      </c>
      <c r="B17" s="89">
        <v>1.5</v>
      </c>
      <c r="C17" s="482" t="s">
        <v>217</v>
      </c>
      <c r="D17" s="482"/>
      <c r="E17" s="483"/>
      <c r="F17" s="106">
        <v>42493</v>
      </c>
      <c r="G17" s="89">
        <v>9.61</v>
      </c>
      <c r="H17" s="482" t="s">
        <v>244</v>
      </c>
      <c r="I17" s="483"/>
    </row>
    <row r="18" spans="1:9" s="125" customFormat="1" ht="15" customHeight="1" x14ac:dyDescent="0.25">
      <c r="A18" s="90">
        <v>42500</v>
      </c>
      <c r="B18" s="89">
        <v>1608.49</v>
      </c>
      <c r="C18" s="407" t="s">
        <v>390</v>
      </c>
      <c r="D18" s="407"/>
      <c r="E18" s="408"/>
      <c r="F18" s="106">
        <v>42494</v>
      </c>
      <c r="G18" s="89">
        <v>6.4</v>
      </c>
      <c r="H18" s="482" t="s">
        <v>244</v>
      </c>
      <c r="I18" s="483"/>
    </row>
    <row r="19" spans="1:9" s="125" customFormat="1" ht="15" customHeight="1" x14ac:dyDescent="0.25">
      <c r="A19" s="90">
        <v>42500</v>
      </c>
      <c r="B19" s="89">
        <v>1.5</v>
      </c>
      <c r="C19" s="482" t="s">
        <v>217</v>
      </c>
      <c r="D19" s="482"/>
      <c r="E19" s="483"/>
      <c r="F19" s="106">
        <v>42495</v>
      </c>
      <c r="G19" s="89">
        <v>5.99</v>
      </c>
      <c r="H19" s="482" t="s">
        <v>244</v>
      </c>
      <c r="I19" s="483"/>
    </row>
    <row r="20" spans="1:9" s="125" customFormat="1" ht="15" customHeight="1" x14ac:dyDescent="0.25">
      <c r="A20" s="90">
        <v>42500</v>
      </c>
      <c r="B20" s="89">
        <v>1560.52</v>
      </c>
      <c r="C20" s="482" t="s">
        <v>391</v>
      </c>
      <c r="D20" s="482"/>
      <c r="E20" s="483"/>
      <c r="F20" s="106">
        <v>42496</v>
      </c>
      <c r="G20" s="89">
        <v>5.21</v>
      </c>
      <c r="H20" s="482" t="s">
        <v>244</v>
      </c>
      <c r="I20" s="483"/>
    </row>
    <row r="21" spans="1:9" s="125" customFormat="1" ht="15" customHeight="1" x14ac:dyDescent="0.25">
      <c r="A21" s="90">
        <v>42500</v>
      </c>
      <c r="B21" s="89">
        <v>1.5</v>
      </c>
      <c r="C21" s="482" t="s">
        <v>217</v>
      </c>
      <c r="D21" s="482"/>
      <c r="E21" s="483"/>
      <c r="F21" s="106">
        <v>42497</v>
      </c>
      <c r="G21" s="89">
        <v>1.1399999999999999</v>
      </c>
      <c r="H21" s="482" t="s">
        <v>244</v>
      </c>
      <c r="I21" s="483"/>
    </row>
    <row r="22" spans="1:9" s="125" customFormat="1" ht="15" customHeight="1" x14ac:dyDescent="0.25">
      <c r="A22" s="90">
        <v>42500</v>
      </c>
      <c r="B22" s="89">
        <v>1571.44</v>
      </c>
      <c r="C22" s="482" t="s">
        <v>392</v>
      </c>
      <c r="D22" s="482"/>
      <c r="E22" s="483"/>
      <c r="F22" s="106">
        <v>42499</v>
      </c>
      <c r="G22" s="89">
        <v>6.89</v>
      </c>
      <c r="H22" s="482" t="s">
        <v>244</v>
      </c>
      <c r="I22" s="483"/>
    </row>
    <row r="23" spans="1:9" s="125" customFormat="1" ht="15" customHeight="1" x14ac:dyDescent="0.25">
      <c r="A23" s="90">
        <v>42500</v>
      </c>
      <c r="B23" s="89">
        <v>1.5</v>
      </c>
      <c r="C23" s="482" t="s">
        <v>217</v>
      </c>
      <c r="D23" s="482"/>
      <c r="E23" s="483"/>
      <c r="F23" s="106">
        <v>42499</v>
      </c>
      <c r="G23" s="89">
        <v>219.75</v>
      </c>
      <c r="H23" s="491" t="s">
        <v>15</v>
      </c>
      <c r="I23" s="492"/>
    </row>
    <row r="24" spans="1:9" s="125" customFormat="1" ht="15" customHeight="1" x14ac:dyDescent="0.25">
      <c r="A24" s="90">
        <v>42500</v>
      </c>
      <c r="B24" s="89">
        <v>1560.52</v>
      </c>
      <c r="C24" s="482" t="s">
        <v>393</v>
      </c>
      <c r="D24" s="482"/>
      <c r="E24" s="483"/>
      <c r="F24" s="106">
        <v>42499</v>
      </c>
      <c r="G24" s="89">
        <v>91.5</v>
      </c>
      <c r="H24" s="491" t="s">
        <v>16</v>
      </c>
      <c r="I24" s="492"/>
    </row>
    <row r="25" spans="1:9" s="125" customFormat="1" ht="15" customHeight="1" x14ac:dyDescent="0.25">
      <c r="A25" s="90">
        <v>42500</v>
      </c>
      <c r="B25" s="89">
        <v>1.5</v>
      </c>
      <c r="C25" s="482" t="s">
        <v>217</v>
      </c>
      <c r="D25" s="482"/>
      <c r="E25" s="483"/>
      <c r="F25" s="106">
        <v>42500</v>
      </c>
      <c r="G25" s="89">
        <v>10.38</v>
      </c>
      <c r="H25" s="482" t="s">
        <v>244</v>
      </c>
      <c r="I25" s="483"/>
    </row>
    <row r="26" spans="1:9" s="125" customFormat="1" ht="15" customHeight="1" x14ac:dyDescent="0.25">
      <c r="A26" s="90">
        <v>42500</v>
      </c>
      <c r="B26" s="89">
        <v>323.74</v>
      </c>
      <c r="C26" s="482" t="s">
        <v>402</v>
      </c>
      <c r="D26" s="482"/>
      <c r="E26" s="483"/>
      <c r="F26" s="106">
        <v>42500</v>
      </c>
      <c r="G26" s="89">
        <v>17000</v>
      </c>
      <c r="H26" s="482" t="s">
        <v>290</v>
      </c>
      <c r="I26" s="483"/>
    </row>
    <row r="27" spans="1:9" s="125" customFormat="1" ht="15" customHeight="1" x14ac:dyDescent="0.25">
      <c r="A27" s="90">
        <v>42500</v>
      </c>
      <c r="B27" s="89">
        <v>1.5</v>
      </c>
      <c r="C27" s="482" t="s">
        <v>217</v>
      </c>
      <c r="D27" s="482"/>
      <c r="E27" s="483"/>
      <c r="F27" s="106">
        <v>42501</v>
      </c>
      <c r="G27" s="89">
        <v>13.33</v>
      </c>
      <c r="H27" s="482" t="s">
        <v>244</v>
      </c>
      <c r="I27" s="483"/>
    </row>
    <row r="28" spans="1:9" s="125" customFormat="1" ht="15" customHeight="1" x14ac:dyDescent="0.25">
      <c r="A28" s="90">
        <v>42500</v>
      </c>
      <c r="B28" s="89">
        <v>1542</v>
      </c>
      <c r="C28" s="482" t="s">
        <v>408</v>
      </c>
      <c r="D28" s="482"/>
      <c r="E28" s="483"/>
      <c r="F28" s="106">
        <v>42502</v>
      </c>
      <c r="G28" s="89">
        <v>3.97</v>
      </c>
      <c r="H28" s="482" t="s">
        <v>244</v>
      </c>
      <c r="I28" s="483"/>
    </row>
    <row r="29" spans="1:9" s="125" customFormat="1" ht="15" customHeight="1" x14ac:dyDescent="0.25">
      <c r="A29" s="90">
        <v>42500</v>
      </c>
      <c r="B29" s="89">
        <v>1.5</v>
      </c>
      <c r="C29" s="482" t="s">
        <v>217</v>
      </c>
      <c r="D29" s="482"/>
      <c r="E29" s="483"/>
      <c r="F29" s="106">
        <v>42503</v>
      </c>
      <c r="G29" s="89">
        <v>1.86</v>
      </c>
      <c r="H29" s="482" t="s">
        <v>244</v>
      </c>
      <c r="I29" s="483"/>
    </row>
    <row r="30" spans="1:9" s="125" customFormat="1" ht="15" customHeight="1" x14ac:dyDescent="0.25">
      <c r="A30" s="90">
        <v>42500</v>
      </c>
      <c r="B30" s="89">
        <v>1490.98</v>
      </c>
      <c r="C30" s="482" t="s">
        <v>404</v>
      </c>
      <c r="D30" s="482"/>
      <c r="E30" s="483"/>
      <c r="F30" s="106">
        <v>42504</v>
      </c>
      <c r="G30" s="89">
        <v>5.6</v>
      </c>
      <c r="H30" s="482" t="s">
        <v>244</v>
      </c>
      <c r="I30" s="483"/>
    </row>
    <row r="31" spans="1:9" s="125" customFormat="1" ht="15" customHeight="1" x14ac:dyDescent="0.25">
      <c r="A31" s="90">
        <v>42500</v>
      </c>
      <c r="B31" s="89">
        <v>1.5</v>
      </c>
      <c r="C31" s="482" t="s">
        <v>217</v>
      </c>
      <c r="D31" s="482"/>
      <c r="E31" s="483"/>
      <c r="F31" s="106">
        <v>42506</v>
      </c>
      <c r="G31" s="89">
        <v>17.2</v>
      </c>
      <c r="H31" s="482" t="s">
        <v>244</v>
      </c>
      <c r="I31" s="483"/>
    </row>
    <row r="32" spans="1:9" s="125" customFormat="1" ht="15" customHeight="1" x14ac:dyDescent="0.25">
      <c r="A32" s="90">
        <v>42500</v>
      </c>
      <c r="B32" s="89">
        <v>1532.2</v>
      </c>
      <c r="C32" s="482" t="s">
        <v>388</v>
      </c>
      <c r="D32" s="482"/>
      <c r="E32" s="483"/>
      <c r="F32" s="106">
        <v>42506</v>
      </c>
      <c r="G32" s="89">
        <v>66</v>
      </c>
      <c r="H32" s="491" t="s">
        <v>21</v>
      </c>
      <c r="I32" s="492"/>
    </row>
    <row r="33" spans="1:9" s="125" customFormat="1" ht="15" customHeight="1" x14ac:dyDescent="0.25">
      <c r="A33" s="90">
        <v>42500</v>
      </c>
      <c r="B33" s="89">
        <v>1.5</v>
      </c>
      <c r="C33" s="482" t="s">
        <v>217</v>
      </c>
      <c r="D33" s="482"/>
      <c r="E33" s="483"/>
      <c r="F33" s="106">
        <v>42506</v>
      </c>
      <c r="G33" s="89">
        <v>94.4</v>
      </c>
      <c r="H33" s="491" t="s">
        <v>22</v>
      </c>
      <c r="I33" s="492"/>
    </row>
    <row r="34" spans="1:9" s="125" customFormat="1" ht="15" customHeight="1" x14ac:dyDescent="0.25">
      <c r="A34" s="90">
        <v>42500</v>
      </c>
      <c r="B34" s="89">
        <v>629.22</v>
      </c>
      <c r="C34" s="482" t="s">
        <v>409</v>
      </c>
      <c r="D34" s="482"/>
      <c r="E34" s="483"/>
      <c r="F34" s="106">
        <v>42506</v>
      </c>
      <c r="G34" s="89">
        <v>52.3</v>
      </c>
      <c r="H34" s="491" t="s">
        <v>194</v>
      </c>
      <c r="I34" s="492"/>
    </row>
    <row r="35" spans="1:9" s="125" customFormat="1" ht="15" customHeight="1" x14ac:dyDescent="0.25">
      <c r="A35" s="90">
        <v>42500</v>
      </c>
      <c r="B35" s="89">
        <v>1.5</v>
      </c>
      <c r="C35" s="482" t="s">
        <v>217</v>
      </c>
      <c r="D35" s="482"/>
      <c r="E35" s="483"/>
      <c r="F35" s="106">
        <v>42507</v>
      </c>
      <c r="G35" s="89">
        <v>10.36</v>
      </c>
      <c r="H35" s="482" t="s">
        <v>244</v>
      </c>
      <c r="I35" s="483"/>
    </row>
    <row r="36" spans="1:9" s="125" customFormat="1" ht="15" customHeight="1" x14ac:dyDescent="0.25">
      <c r="A36" s="90">
        <v>42500</v>
      </c>
      <c r="B36" s="89">
        <v>1480.5</v>
      </c>
      <c r="C36" s="482" t="s">
        <v>343</v>
      </c>
      <c r="D36" s="482"/>
      <c r="E36" s="483"/>
      <c r="F36" s="106">
        <v>42508</v>
      </c>
      <c r="G36" s="89">
        <v>26.67</v>
      </c>
      <c r="H36" s="482" t="s">
        <v>244</v>
      </c>
      <c r="I36" s="483"/>
    </row>
    <row r="37" spans="1:9" s="125" customFormat="1" ht="15" customHeight="1" x14ac:dyDescent="0.25">
      <c r="A37" s="90">
        <v>42503</v>
      </c>
      <c r="B37" s="89">
        <v>265.5</v>
      </c>
      <c r="C37" s="482" t="s">
        <v>410</v>
      </c>
      <c r="D37" s="482"/>
      <c r="E37" s="483"/>
      <c r="F37" s="106">
        <v>42508</v>
      </c>
      <c r="G37" s="89">
        <v>7500</v>
      </c>
      <c r="H37" s="482" t="s">
        <v>238</v>
      </c>
      <c r="I37" s="483"/>
    </row>
    <row r="38" spans="1:9" s="125" customFormat="1" ht="15" customHeight="1" x14ac:dyDescent="0.25">
      <c r="A38" s="90">
        <v>42503</v>
      </c>
      <c r="B38" s="89">
        <v>1.5</v>
      </c>
      <c r="C38" s="482" t="s">
        <v>217</v>
      </c>
      <c r="D38" s="482"/>
      <c r="E38" s="483"/>
      <c r="F38" s="106">
        <v>42509</v>
      </c>
      <c r="G38" s="89">
        <v>38.450000000000003</v>
      </c>
      <c r="H38" s="482" t="s">
        <v>244</v>
      </c>
      <c r="I38" s="483"/>
    </row>
    <row r="39" spans="1:9" s="125" customFormat="1" ht="15" customHeight="1" x14ac:dyDescent="0.25">
      <c r="A39" s="90">
        <v>42503</v>
      </c>
      <c r="B39" s="89">
        <v>60.9</v>
      </c>
      <c r="C39" s="482" t="s">
        <v>273</v>
      </c>
      <c r="D39" s="482"/>
      <c r="E39" s="483"/>
      <c r="F39" s="106">
        <v>42510</v>
      </c>
      <c r="G39" s="89">
        <v>17.98</v>
      </c>
      <c r="H39" s="482" t="s">
        <v>244</v>
      </c>
      <c r="I39" s="483"/>
    </row>
    <row r="40" spans="1:9" s="125" customFormat="1" ht="15" customHeight="1" x14ac:dyDescent="0.25">
      <c r="A40" s="90">
        <v>42506</v>
      </c>
      <c r="B40" s="89">
        <v>37.6</v>
      </c>
      <c r="C40" s="482" t="s">
        <v>376</v>
      </c>
      <c r="D40" s="482"/>
      <c r="E40" s="483"/>
      <c r="F40" s="106">
        <v>42511</v>
      </c>
      <c r="G40" s="89">
        <v>17.809999999999999</v>
      </c>
      <c r="H40" s="482" t="s">
        <v>244</v>
      </c>
      <c r="I40" s="483"/>
    </row>
    <row r="41" spans="1:9" s="125" customFormat="1" ht="15" customHeight="1" x14ac:dyDescent="0.25">
      <c r="A41" s="90">
        <v>42507</v>
      </c>
      <c r="B41" s="89">
        <v>100</v>
      </c>
      <c r="C41" s="482" t="s">
        <v>238</v>
      </c>
      <c r="D41" s="482"/>
      <c r="E41" s="483"/>
      <c r="F41" s="106">
        <v>42513</v>
      </c>
      <c r="G41" s="89">
        <v>18.07</v>
      </c>
      <c r="H41" s="482" t="s">
        <v>244</v>
      </c>
      <c r="I41" s="483"/>
    </row>
    <row r="42" spans="1:9" s="125" customFormat="1" ht="15" customHeight="1" x14ac:dyDescent="0.25">
      <c r="A42" s="90">
        <v>42507</v>
      </c>
      <c r="B42" s="89">
        <v>1</v>
      </c>
      <c r="C42" s="482" t="s">
        <v>217</v>
      </c>
      <c r="D42" s="482"/>
      <c r="E42" s="483"/>
      <c r="F42" s="106">
        <v>42513</v>
      </c>
      <c r="G42" s="89">
        <v>64</v>
      </c>
      <c r="H42" s="491" t="s">
        <v>239</v>
      </c>
      <c r="I42" s="492"/>
    </row>
    <row r="43" spans="1:9" s="125" customFormat="1" x14ac:dyDescent="0.25">
      <c r="A43" s="90">
        <v>42510</v>
      </c>
      <c r="B43" s="89">
        <v>3800</v>
      </c>
      <c r="C43" s="482" t="s">
        <v>238</v>
      </c>
      <c r="D43" s="482"/>
      <c r="E43" s="483"/>
      <c r="F43" s="106">
        <v>42514</v>
      </c>
      <c r="G43" s="89">
        <v>14.89</v>
      </c>
      <c r="H43" s="482" t="s">
        <v>244</v>
      </c>
      <c r="I43" s="483"/>
    </row>
    <row r="44" spans="1:9" s="125" customFormat="1" x14ac:dyDescent="0.25">
      <c r="A44" s="90">
        <v>42510</v>
      </c>
      <c r="B44" s="89">
        <v>1.5</v>
      </c>
      <c r="C44" s="482" t="s">
        <v>217</v>
      </c>
      <c r="D44" s="482"/>
      <c r="E44" s="483"/>
      <c r="F44" s="106">
        <v>42515</v>
      </c>
      <c r="G44" s="89">
        <v>14.37</v>
      </c>
      <c r="H44" s="482" t="s">
        <v>244</v>
      </c>
      <c r="I44" s="483"/>
    </row>
    <row r="45" spans="1:9" s="125" customFormat="1" x14ac:dyDescent="0.25">
      <c r="A45" s="90">
        <v>42510</v>
      </c>
      <c r="B45" s="89">
        <v>500</v>
      </c>
      <c r="C45" s="482" t="s">
        <v>395</v>
      </c>
      <c r="D45" s="482"/>
      <c r="E45" s="483"/>
      <c r="F45" s="106">
        <v>42516</v>
      </c>
      <c r="G45" s="89">
        <v>13.23</v>
      </c>
      <c r="H45" s="482" t="s">
        <v>244</v>
      </c>
      <c r="I45" s="483"/>
    </row>
    <row r="46" spans="1:9" s="125" customFormat="1" x14ac:dyDescent="0.25">
      <c r="A46" s="90">
        <v>42510</v>
      </c>
      <c r="B46" s="89">
        <v>1.5</v>
      </c>
      <c r="C46" s="482" t="s">
        <v>217</v>
      </c>
      <c r="D46" s="482"/>
      <c r="E46" s="483"/>
      <c r="F46" s="106">
        <v>42517</v>
      </c>
      <c r="G46" s="89">
        <v>3.59</v>
      </c>
      <c r="H46" s="491" t="s">
        <v>244</v>
      </c>
      <c r="I46" s="492"/>
    </row>
    <row r="47" spans="1:9" s="125" customFormat="1" x14ac:dyDescent="0.25">
      <c r="A47" s="90">
        <v>42510</v>
      </c>
      <c r="B47" s="89">
        <v>850</v>
      </c>
      <c r="C47" s="482" t="s">
        <v>396</v>
      </c>
      <c r="D47" s="482"/>
      <c r="E47" s="483"/>
      <c r="F47" s="106">
        <v>42518</v>
      </c>
      <c r="G47" s="89">
        <v>8.81</v>
      </c>
      <c r="H47" s="491" t="s">
        <v>244</v>
      </c>
      <c r="I47" s="492"/>
    </row>
    <row r="48" spans="1:9" s="125" customFormat="1" x14ac:dyDescent="0.25">
      <c r="A48" s="90">
        <v>42510</v>
      </c>
      <c r="B48" s="89">
        <v>1.5</v>
      </c>
      <c r="C48" s="482" t="s">
        <v>217</v>
      </c>
      <c r="D48" s="482"/>
      <c r="E48" s="483"/>
      <c r="F48" s="106">
        <v>42520</v>
      </c>
      <c r="G48" s="89">
        <v>8.92</v>
      </c>
      <c r="H48" s="491" t="s">
        <v>244</v>
      </c>
      <c r="I48" s="492"/>
    </row>
    <row r="49" spans="1:9" s="125" customFormat="1" x14ac:dyDescent="0.25">
      <c r="A49" s="90">
        <v>42515</v>
      </c>
      <c r="B49" s="89">
        <v>500</v>
      </c>
      <c r="C49" s="482" t="s">
        <v>395</v>
      </c>
      <c r="D49" s="482"/>
      <c r="E49" s="483"/>
      <c r="F49" s="106">
        <v>42520</v>
      </c>
      <c r="G49" s="89">
        <v>5000</v>
      </c>
      <c r="H49" s="482" t="s">
        <v>290</v>
      </c>
      <c r="I49" s="483"/>
    </row>
    <row r="50" spans="1:9" s="125" customFormat="1" x14ac:dyDescent="0.25">
      <c r="A50" s="90">
        <v>42515</v>
      </c>
      <c r="B50" s="89">
        <v>1.5</v>
      </c>
      <c r="C50" s="482" t="s">
        <v>217</v>
      </c>
      <c r="D50" s="482"/>
      <c r="E50" s="483"/>
      <c r="F50" s="106">
        <v>42521</v>
      </c>
      <c r="G50" s="89">
        <v>14.43</v>
      </c>
      <c r="H50" s="50" t="s">
        <v>244</v>
      </c>
      <c r="I50" s="133"/>
    </row>
    <row r="51" spans="1:9" s="125" customFormat="1" x14ac:dyDescent="0.25">
      <c r="A51" s="90">
        <v>42517</v>
      </c>
      <c r="B51" s="89">
        <v>1400</v>
      </c>
      <c r="C51" s="482" t="s">
        <v>411</v>
      </c>
      <c r="D51" s="482"/>
      <c r="E51" s="483"/>
      <c r="F51" s="106"/>
      <c r="G51" s="89"/>
      <c r="H51" s="482"/>
      <c r="I51" s="483"/>
    </row>
    <row r="52" spans="1:9" s="125" customFormat="1" x14ac:dyDescent="0.25">
      <c r="A52" s="90">
        <v>42517</v>
      </c>
      <c r="B52" s="89">
        <v>1.5</v>
      </c>
      <c r="C52" s="482" t="s">
        <v>217</v>
      </c>
      <c r="D52" s="482"/>
      <c r="E52" s="483"/>
      <c r="F52" s="106"/>
      <c r="G52" s="89"/>
      <c r="H52" s="482"/>
      <c r="I52" s="483"/>
    </row>
    <row r="53" spans="1:9" s="125" customFormat="1" x14ac:dyDescent="0.25">
      <c r="A53" s="90">
        <v>42518</v>
      </c>
      <c r="B53" s="89">
        <v>30</v>
      </c>
      <c r="C53" s="482" t="s">
        <v>238</v>
      </c>
      <c r="D53" s="482"/>
      <c r="E53" s="483"/>
      <c r="F53" s="132"/>
      <c r="G53" s="101"/>
      <c r="H53" s="130"/>
      <c r="I53" s="131"/>
    </row>
    <row r="54" spans="1:9" s="125" customFormat="1" x14ac:dyDescent="0.25">
      <c r="A54" s="90">
        <v>42520</v>
      </c>
      <c r="B54" s="89">
        <v>600</v>
      </c>
      <c r="C54" s="482" t="s">
        <v>411</v>
      </c>
      <c r="D54" s="482"/>
      <c r="E54" s="483"/>
      <c r="F54" s="132"/>
      <c r="G54" s="101"/>
      <c r="H54" s="130"/>
      <c r="I54" s="131"/>
    </row>
    <row r="55" spans="1:9" s="125" customFormat="1" x14ac:dyDescent="0.25">
      <c r="A55" s="90">
        <v>42520</v>
      </c>
      <c r="B55" s="89">
        <v>1.5</v>
      </c>
      <c r="C55" s="482" t="s">
        <v>217</v>
      </c>
      <c r="D55" s="482"/>
      <c r="E55" s="483"/>
      <c r="F55" s="132"/>
      <c r="G55" s="101"/>
      <c r="H55" s="130"/>
      <c r="I55" s="131"/>
    </row>
    <row r="56" spans="1:9" s="125" customFormat="1" x14ac:dyDescent="0.25">
      <c r="A56" s="90">
        <v>42520</v>
      </c>
      <c r="B56" s="89">
        <v>100</v>
      </c>
      <c r="C56" s="482" t="s">
        <v>238</v>
      </c>
      <c r="D56" s="482"/>
      <c r="E56" s="483"/>
      <c r="F56" s="132"/>
      <c r="G56" s="101"/>
      <c r="H56" s="130"/>
      <c r="I56" s="131"/>
    </row>
    <row r="57" spans="1:9" s="125" customFormat="1" x14ac:dyDescent="0.25">
      <c r="A57" s="90">
        <v>42520</v>
      </c>
      <c r="B57" s="89">
        <v>1</v>
      </c>
      <c r="C57" s="482" t="s">
        <v>217</v>
      </c>
      <c r="D57" s="482"/>
      <c r="E57" s="483"/>
      <c r="F57" s="132"/>
      <c r="G57" s="101"/>
      <c r="H57" s="130"/>
      <c r="I57" s="131"/>
    </row>
    <row r="58" spans="1:9" s="125" customFormat="1" x14ac:dyDescent="0.25">
      <c r="A58" s="90">
        <v>42521</v>
      </c>
      <c r="B58" s="89">
        <v>100</v>
      </c>
      <c r="C58" s="482" t="s">
        <v>238</v>
      </c>
      <c r="D58" s="482"/>
      <c r="E58" s="483"/>
      <c r="F58" s="132"/>
      <c r="G58" s="101"/>
      <c r="H58" s="130"/>
      <c r="I58" s="131"/>
    </row>
    <row r="59" spans="1:9" s="125" customFormat="1" x14ac:dyDescent="0.25">
      <c r="A59" s="90">
        <v>42521</v>
      </c>
      <c r="B59" s="89">
        <v>435</v>
      </c>
      <c r="C59" s="482" t="s">
        <v>397</v>
      </c>
      <c r="D59" s="482"/>
      <c r="E59" s="483"/>
      <c r="F59" s="132"/>
      <c r="G59" s="101"/>
      <c r="H59" s="130"/>
      <c r="I59" s="131"/>
    </row>
    <row r="60" spans="1:9" s="125" customFormat="1" x14ac:dyDescent="0.25">
      <c r="A60" s="90">
        <v>42521</v>
      </c>
      <c r="B60" s="89">
        <v>1.5</v>
      </c>
      <c r="C60" s="482" t="s">
        <v>217</v>
      </c>
      <c r="D60" s="482"/>
      <c r="E60" s="483"/>
      <c r="F60" s="132"/>
      <c r="G60" s="101"/>
      <c r="H60" s="130"/>
      <c r="I60" s="131"/>
    </row>
    <row r="61" spans="1:9" s="125" customFormat="1" x14ac:dyDescent="0.25">
      <c r="A61" s="90">
        <v>42521</v>
      </c>
      <c r="B61" s="89">
        <v>435</v>
      </c>
      <c r="C61" s="482" t="s">
        <v>289</v>
      </c>
      <c r="D61" s="482"/>
      <c r="E61" s="483"/>
      <c r="F61" s="132"/>
      <c r="G61" s="101"/>
      <c r="H61" s="130"/>
      <c r="I61" s="131"/>
    </row>
    <row r="62" spans="1:9" s="125" customFormat="1" x14ac:dyDescent="0.25">
      <c r="A62" s="90">
        <v>42521</v>
      </c>
      <c r="B62" s="89">
        <v>1</v>
      </c>
      <c r="C62" s="482" t="s">
        <v>217</v>
      </c>
      <c r="D62" s="482"/>
      <c r="E62" s="483"/>
      <c r="F62" s="132"/>
      <c r="G62" s="101"/>
      <c r="H62" s="130"/>
      <c r="I62" s="131"/>
    </row>
    <row r="63" spans="1:9" s="125" customFormat="1" x14ac:dyDescent="0.25">
      <c r="A63" s="90">
        <v>42521</v>
      </c>
      <c r="B63" s="89">
        <v>1300</v>
      </c>
      <c r="C63" s="482" t="s">
        <v>294</v>
      </c>
      <c r="D63" s="482"/>
      <c r="E63" s="483"/>
      <c r="F63" s="132"/>
      <c r="G63" s="101"/>
      <c r="H63" s="130"/>
      <c r="I63" s="131"/>
    </row>
    <row r="64" spans="1:9" s="125" customFormat="1" x14ac:dyDescent="0.25">
      <c r="A64" s="90">
        <v>42521</v>
      </c>
      <c r="B64" s="89">
        <v>1.5</v>
      </c>
      <c r="C64" s="482" t="s">
        <v>217</v>
      </c>
      <c r="D64" s="482"/>
      <c r="E64" s="483"/>
      <c r="F64" s="132"/>
      <c r="G64" s="101"/>
      <c r="H64" s="130"/>
      <c r="I64" s="131"/>
    </row>
    <row r="65" spans="1:9" s="125" customFormat="1" x14ac:dyDescent="0.25">
      <c r="A65" s="90">
        <v>42521</v>
      </c>
      <c r="B65" s="89">
        <v>435</v>
      </c>
      <c r="C65" s="482" t="s">
        <v>282</v>
      </c>
      <c r="D65" s="482"/>
      <c r="E65" s="483"/>
      <c r="F65" s="132"/>
      <c r="G65" s="101"/>
      <c r="H65" s="130"/>
      <c r="I65" s="131"/>
    </row>
    <row r="66" spans="1:9" s="125" customFormat="1" ht="15.75" thickBot="1" x14ac:dyDescent="0.3">
      <c r="A66" s="110">
        <v>42521</v>
      </c>
      <c r="B66" s="102">
        <v>1.5</v>
      </c>
      <c r="C66" s="486" t="s">
        <v>217</v>
      </c>
      <c r="D66" s="486"/>
      <c r="E66" s="487"/>
      <c r="F66" s="107"/>
      <c r="G66" s="102"/>
      <c r="H66" s="516"/>
      <c r="I66" s="517"/>
    </row>
    <row r="67" spans="1:9" s="125" customFormat="1" x14ac:dyDescent="0.25"/>
  </sheetData>
  <mergeCells count="110">
    <mergeCell ref="C61:E61"/>
    <mergeCell ref="C62:E62"/>
    <mergeCell ref="C66:E66"/>
    <mergeCell ref="H66:I66"/>
    <mergeCell ref="C63:E63"/>
    <mergeCell ref="C64:E64"/>
    <mergeCell ref="C65:E65"/>
    <mergeCell ref="C55:E55"/>
    <mergeCell ref="C56:E56"/>
    <mergeCell ref="C57:E57"/>
    <mergeCell ref="C58:E58"/>
    <mergeCell ref="C59:E59"/>
    <mergeCell ref="C60:E60"/>
    <mergeCell ref="C51:E51"/>
    <mergeCell ref="H51:I51"/>
    <mergeCell ref="C52:E52"/>
    <mergeCell ref="H52:I52"/>
    <mergeCell ref="C53:E53"/>
    <mergeCell ref="C54:E54"/>
    <mergeCell ref="C48:E48"/>
    <mergeCell ref="H48:I48"/>
    <mergeCell ref="C49:E49"/>
    <mergeCell ref="H49:I49"/>
    <mergeCell ref="C50:E50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A11:I11"/>
    <mergeCell ref="A12:E12"/>
    <mergeCell ref="F12:I12"/>
    <mergeCell ref="C13:E13"/>
    <mergeCell ref="H13:I13"/>
    <mergeCell ref="C14:E14"/>
    <mergeCell ref="H14:I14"/>
    <mergeCell ref="C6:D6"/>
    <mergeCell ref="C7:D7"/>
    <mergeCell ref="C8:D8"/>
    <mergeCell ref="C9:D9"/>
    <mergeCell ref="F9:G9"/>
    <mergeCell ref="A10:I10"/>
    <mergeCell ref="C2:I2"/>
    <mergeCell ref="C3:D4"/>
    <mergeCell ref="E3:E4"/>
    <mergeCell ref="F3:H3"/>
    <mergeCell ref="I3:I4"/>
    <mergeCell ref="C5:D5"/>
    <mergeCell ref="F5:G5"/>
  </mergeCells>
  <pageMargins left="0.7" right="0.7" top="0.75" bottom="0.75" header="0.3" footer="0.3"/>
  <pageSetup paperSize="9" scale="77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2"/>
  <dimension ref="A1:I66"/>
  <sheetViews>
    <sheetView topLeftCell="A19" zoomScaleNormal="100" workbookViewId="0">
      <selection activeCell="H36" sqref="H36:I36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412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413</v>
      </c>
      <c r="D5" s="359"/>
      <c r="E5" s="10">
        <v>2587.29</v>
      </c>
      <c r="F5" s="360">
        <v>15257.82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9426</v>
      </c>
      <c r="F6" s="10">
        <v>3459</v>
      </c>
      <c r="G6" s="10">
        <v>34570.019999999997</v>
      </c>
      <c r="H6" s="26"/>
      <c r="I6" s="28"/>
    </row>
    <row r="7" spans="1:9" x14ac:dyDescent="0.25">
      <c r="C7" s="494" t="s">
        <v>298</v>
      </c>
      <c r="D7" s="495"/>
      <c r="E7" s="10">
        <v>20000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30494.29</v>
      </c>
      <c r="F8" s="10">
        <v>24543.74</v>
      </c>
      <c r="G8" s="10"/>
      <c r="H8" s="26"/>
      <c r="I8" s="28"/>
    </row>
    <row r="9" spans="1:9" ht="36.75" customHeight="1" thickBot="1" x14ac:dyDescent="0.3">
      <c r="C9" s="420" t="s">
        <v>414</v>
      </c>
      <c r="D9" s="421"/>
      <c r="E9" s="47">
        <f>E5+E6+E7-E8</f>
        <v>1519</v>
      </c>
      <c r="F9" s="422">
        <f>F5+F6+G6+F7-F8-G8</f>
        <v>28743.099999999995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19" t="s">
        <v>30</v>
      </c>
      <c r="G13" s="108" t="s">
        <v>31</v>
      </c>
      <c r="H13" s="443" t="s">
        <v>32</v>
      </c>
      <c r="I13" s="481"/>
    </row>
    <row r="14" spans="1:9" s="125" customFormat="1" ht="15" customHeight="1" x14ac:dyDescent="0.25">
      <c r="A14" s="90">
        <v>42523</v>
      </c>
      <c r="B14" s="89">
        <v>364</v>
      </c>
      <c r="C14" s="482" t="s">
        <v>409</v>
      </c>
      <c r="D14" s="482"/>
      <c r="E14" s="483"/>
      <c r="F14" s="106">
        <v>42522</v>
      </c>
      <c r="G14" s="89">
        <v>11.38</v>
      </c>
      <c r="H14" s="482" t="s">
        <v>244</v>
      </c>
      <c r="I14" s="483"/>
    </row>
    <row r="15" spans="1:9" s="125" customFormat="1" ht="15" customHeight="1" x14ac:dyDescent="0.25">
      <c r="A15" s="90">
        <v>42523</v>
      </c>
      <c r="B15" s="89">
        <v>1.5</v>
      </c>
      <c r="C15" s="482" t="s">
        <v>217</v>
      </c>
      <c r="D15" s="482"/>
      <c r="E15" s="483"/>
      <c r="F15" s="106">
        <v>42523</v>
      </c>
      <c r="G15" s="89">
        <v>10.38</v>
      </c>
      <c r="H15" s="482" t="s">
        <v>244</v>
      </c>
      <c r="I15" s="483"/>
    </row>
    <row r="16" spans="1:9" s="125" customFormat="1" ht="15" customHeight="1" x14ac:dyDescent="0.25">
      <c r="A16" s="90">
        <v>42523</v>
      </c>
      <c r="B16" s="89">
        <v>50</v>
      </c>
      <c r="C16" s="482" t="s">
        <v>238</v>
      </c>
      <c r="D16" s="482"/>
      <c r="E16" s="483"/>
      <c r="F16" s="106">
        <v>42523</v>
      </c>
      <c r="G16" s="89">
        <v>31.5</v>
      </c>
      <c r="H16" s="482" t="s">
        <v>244</v>
      </c>
      <c r="I16" s="483"/>
    </row>
    <row r="17" spans="1:9" s="125" customFormat="1" ht="15" customHeight="1" x14ac:dyDescent="0.25">
      <c r="A17" s="90">
        <v>42523</v>
      </c>
      <c r="B17" s="89">
        <v>1</v>
      </c>
      <c r="C17" s="482" t="s">
        <v>217</v>
      </c>
      <c r="D17" s="482"/>
      <c r="E17" s="483"/>
      <c r="F17" s="106">
        <v>42524</v>
      </c>
      <c r="G17" s="89">
        <v>3.47</v>
      </c>
      <c r="H17" s="482" t="s">
        <v>244</v>
      </c>
      <c r="I17" s="483"/>
    </row>
    <row r="18" spans="1:9" s="125" customFormat="1" ht="15" customHeight="1" x14ac:dyDescent="0.25">
      <c r="A18" s="90">
        <v>42524</v>
      </c>
      <c r="B18" s="89">
        <v>1490.98</v>
      </c>
      <c r="C18" s="482" t="s">
        <v>404</v>
      </c>
      <c r="D18" s="482"/>
      <c r="E18" s="483"/>
      <c r="F18" s="106">
        <v>42525</v>
      </c>
      <c r="G18" s="89">
        <v>6.23</v>
      </c>
      <c r="H18" s="482" t="s">
        <v>244</v>
      </c>
      <c r="I18" s="483"/>
    </row>
    <row r="19" spans="1:9" s="125" customFormat="1" ht="15" customHeight="1" x14ac:dyDescent="0.25">
      <c r="A19" s="90">
        <v>42524</v>
      </c>
      <c r="B19" s="89">
        <v>1.5</v>
      </c>
      <c r="C19" s="482" t="s">
        <v>217</v>
      </c>
      <c r="D19" s="482"/>
      <c r="E19" s="483"/>
      <c r="F19" s="106">
        <v>42527</v>
      </c>
      <c r="G19" s="89">
        <v>15.03</v>
      </c>
      <c r="H19" s="482" t="s">
        <v>244</v>
      </c>
      <c r="I19" s="483"/>
    </row>
    <row r="20" spans="1:9" s="125" customFormat="1" ht="15" customHeight="1" x14ac:dyDescent="0.25">
      <c r="A20" s="90">
        <v>42524</v>
      </c>
      <c r="B20" s="89">
        <v>236</v>
      </c>
      <c r="C20" s="482" t="s">
        <v>300</v>
      </c>
      <c r="D20" s="482"/>
      <c r="E20" s="483"/>
      <c r="F20" s="106">
        <v>42527</v>
      </c>
      <c r="G20" s="89">
        <v>110</v>
      </c>
      <c r="H20" s="482" t="s">
        <v>416</v>
      </c>
      <c r="I20" s="483"/>
    </row>
    <row r="21" spans="1:9" s="125" customFormat="1" ht="15" customHeight="1" x14ac:dyDescent="0.25">
      <c r="A21" s="90">
        <v>42524</v>
      </c>
      <c r="B21" s="89">
        <v>1.5</v>
      </c>
      <c r="C21" s="482" t="s">
        <v>217</v>
      </c>
      <c r="D21" s="482"/>
      <c r="E21" s="483"/>
      <c r="F21" s="106">
        <v>42528</v>
      </c>
      <c r="G21" s="89">
        <v>4.03</v>
      </c>
      <c r="H21" s="482" t="s">
        <v>244</v>
      </c>
      <c r="I21" s="483"/>
    </row>
    <row r="22" spans="1:9" s="125" customFormat="1" ht="15" customHeight="1" x14ac:dyDescent="0.25">
      <c r="A22" s="90">
        <v>42525</v>
      </c>
      <c r="B22" s="89">
        <v>250</v>
      </c>
      <c r="C22" s="482" t="s">
        <v>238</v>
      </c>
      <c r="D22" s="482"/>
      <c r="E22" s="483"/>
      <c r="F22" s="106">
        <v>42528</v>
      </c>
      <c r="G22" s="89">
        <v>224.75</v>
      </c>
      <c r="H22" s="482" t="s">
        <v>15</v>
      </c>
      <c r="I22" s="483"/>
    </row>
    <row r="23" spans="1:9" s="125" customFormat="1" ht="15" customHeight="1" x14ac:dyDescent="0.25">
      <c r="A23" s="90">
        <v>42528</v>
      </c>
      <c r="B23" s="89">
        <v>100</v>
      </c>
      <c r="C23" s="482" t="s">
        <v>238</v>
      </c>
      <c r="D23" s="482"/>
      <c r="E23" s="483"/>
      <c r="F23" s="106">
        <v>42528</v>
      </c>
      <c r="G23" s="89">
        <v>91.75</v>
      </c>
      <c r="H23" s="482" t="s">
        <v>16</v>
      </c>
      <c r="I23" s="483"/>
    </row>
    <row r="24" spans="1:9" s="125" customFormat="1" ht="15" customHeight="1" x14ac:dyDescent="0.25">
      <c r="A24" s="90">
        <v>42528</v>
      </c>
      <c r="B24" s="89">
        <v>1</v>
      </c>
      <c r="C24" s="482" t="s">
        <v>217</v>
      </c>
      <c r="D24" s="482"/>
      <c r="E24" s="483"/>
      <c r="F24" s="106">
        <v>42529</v>
      </c>
      <c r="G24" s="89">
        <v>8.0399999999999991</v>
      </c>
      <c r="H24" s="482" t="s">
        <v>244</v>
      </c>
      <c r="I24" s="483"/>
    </row>
    <row r="25" spans="1:9" s="125" customFormat="1" ht="15" customHeight="1" x14ac:dyDescent="0.25">
      <c r="A25" s="90">
        <v>42528</v>
      </c>
      <c r="B25" s="89">
        <v>500</v>
      </c>
      <c r="C25" s="482" t="s">
        <v>395</v>
      </c>
      <c r="D25" s="482"/>
      <c r="E25" s="483"/>
      <c r="F25" s="106">
        <v>42530</v>
      </c>
      <c r="G25" s="89">
        <v>14.29</v>
      </c>
      <c r="H25" s="482" t="s">
        <v>244</v>
      </c>
      <c r="I25" s="483"/>
    </row>
    <row r="26" spans="1:9" s="125" customFormat="1" ht="15" customHeight="1" x14ac:dyDescent="0.25">
      <c r="A26" s="90">
        <v>42528</v>
      </c>
      <c r="B26" s="89">
        <v>1.5</v>
      </c>
      <c r="C26" s="482" t="s">
        <v>217</v>
      </c>
      <c r="D26" s="482"/>
      <c r="E26" s="483"/>
      <c r="F26" s="106">
        <v>42531</v>
      </c>
      <c r="G26" s="89">
        <v>13.16</v>
      </c>
      <c r="H26" s="482" t="s">
        <v>244</v>
      </c>
      <c r="I26" s="483"/>
    </row>
    <row r="27" spans="1:9" s="125" customFormat="1" ht="15" customHeight="1" x14ac:dyDescent="0.25">
      <c r="A27" s="90">
        <v>42531</v>
      </c>
      <c r="B27" s="89">
        <v>1581.26</v>
      </c>
      <c r="C27" s="482" t="s">
        <v>408</v>
      </c>
      <c r="D27" s="482"/>
      <c r="E27" s="483"/>
      <c r="F27" s="106">
        <v>42531</v>
      </c>
      <c r="G27" s="89">
        <v>20000</v>
      </c>
      <c r="H27" s="482" t="s">
        <v>290</v>
      </c>
      <c r="I27" s="483"/>
    </row>
    <row r="28" spans="1:9" s="125" customFormat="1" ht="15" customHeight="1" x14ac:dyDescent="0.25">
      <c r="A28" s="90">
        <v>42531</v>
      </c>
      <c r="B28" s="89">
        <v>1.5</v>
      </c>
      <c r="C28" s="482" t="s">
        <v>217</v>
      </c>
      <c r="D28" s="482"/>
      <c r="E28" s="483"/>
      <c r="F28" s="106">
        <v>42532</v>
      </c>
      <c r="G28" s="89">
        <v>11.88</v>
      </c>
      <c r="H28" s="482" t="s">
        <v>244</v>
      </c>
      <c r="I28" s="483"/>
    </row>
    <row r="29" spans="1:9" s="125" customFormat="1" ht="15" customHeight="1" x14ac:dyDescent="0.25">
      <c r="A29" s="90">
        <v>42531</v>
      </c>
      <c r="B29" s="89">
        <v>8000</v>
      </c>
      <c r="C29" s="482" t="s">
        <v>188</v>
      </c>
      <c r="D29" s="482"/>
      <c r="E29" s="483"/>
      <c r="F29" s="106">
        <v>42533</v>
      </c>
      <c r="G29" s="89">
        <v>2.04</v>
      </c>
      <c r="H29" s="482" t="s">
        <v>244</v>
      </c>
      <c r="I29" s="483"/>
    </row>
    <row r="30" spans="1:9" s="125" customFormat="1" ht="15" customHeight="1" x14ac:dyDescent="0.25">
      <c r="A30" s="90">
        <v>42531</v>
      </c>
      <c r="B30" s="89">
        <v>1.5</v>
      </c>
      <c r="C30" s="482" t="s">
        <v>217</v>
      </c>
      <c r="D30" s="482"/>
      <c r="E30" s="483"/>
      <c r="F30" s="106">
        <v>42534</v>
      </c>
      <c r="G30" s="89">
        <v>9.32</v>
      </c>
      <c r="H30" s="482" t="s">
        <v>244</v>
      </c>
      <c r="I30" s="483"/>
    </row>
    <row r="31" spans="1:9" s="125" customFormat="1" ht="15" customHeight="1" x14ac:dyDescent="0.25">
      <c r="A31" s="90">
        <v>42531</v>
      </c>
      <c r="B31" s="89">
        <v>1571.44</v>
      </c>
      <c r="C31" s="482" t="s">
        <v>388</v>
      </c>
      <c r="D31" s="482"/>
      <c r="E31" s="483"/>
      <c r="F31" s="106">
        <v>42535</v>
      </c>
      <c r="G31" s="89">
        <v>7.13</v>
      </c>
      <c r="H31" s="482" t="s">
        <v>244</v>
      </c>
      <c r="I31" s="483"/>
    </row>
    <row r="32" spans="1:9" s="125" customFormat="1" ht="15" customHeight="1" x14ac:dyDescent="0.25">
      <c r="A32" s="90">
        <v>42531</v>
      </c>
      <c r="B32" s="89">
        <v>1.5</v>
      </c>
      <c r="C32" s="482" t="s">
        <v>217</v>
      </c>
      <c r="D32" s="482"/>
      <c r="E32" s="483"/>
      <c r="F32" s="106">
        <v>42535</v>
      </c>
      <c r="G32" s="89">
        <v>102.4</v>
      </c>
      <c r="H32" s="482" t="s">
        <v>22</v>
      </c>
      <c r="I32" s="483"/>
    </row>
    <row r="33" spans="1:9" s="125" customFormat="1" ht="15" customHeight="1" x14ac:dyDescent="0.25">
      <c r="A33" s="90">
        <v>42531</v>
      </c>
      <c r="B33" s="89">
        <v>900</v>
      </c>
      <c r="C33" s="482" t="s">
        <v>396</v>
      </c>
      <c r="D33" s="482"/>
      <c r="E33" s="483"/>
      <c r="F33" s="106">
        <v>42535</v>
      </c>
      <c r="G33" s="89">
        <v>47.5</v>
      </c>
      <c r="H33" s="482" t="s">
        <v>194</v>
      </c>
      <c r="I33" s="483"/>
    </row>
    <row r="34" spans="1:9" s="125" customFormat="1" ht="15" customHeight="1" x14ac:dyDescent="0.25">
      <c r="A34" s="90">
        <v>42531</v>
      </c>
      <c r="B34" s="89">
        <v>1.5</v>
      </c>
      <c r="C34" s="482" t="s">
        <v>217</v>
      </c>
      <c r="D34" s="482"/>
      <c r="E34" s="483"/>
      <c r="F34" s="106">
        <v>42535</v>
      </c>
      <c r="G34" s="89">
        <v>61.6</v>
      </c>
      <c r="H34" s="482" t="s">
        <v>21</v>
      </c>
      <c r="I34" s="483"/>
    </row>
    <row r="35" spans="1:9" s="125" customFormat="1" ht="15" customHeight="1" x14ac:dyDescent="0.25">
      <c r="A35" s="90">
        <v>42531</v>
      </c>
      <c r="B35" s="89">
        <v>1581.26</v>
      </c>
      <c r="C35" s="482" t="s">
        <v>389</v>
      </c>
      <c r="D35" s="482"/>
      <c r="E35" s="483"/>
      <c r="F35" s="106">
        <v>42535</v>
      </c>
      <c r="G35" s="89">
        <v>691.9</v>
      </c>
      <c r="H35" s="482" t="s">
        <v>20</v>
      </c>
      <c r="I35" s="483"/>
    </row>
    <row r="36" spans="1:9" s="125" customFormat="1" ht="15" customHeight="1" x14ac:dyDescent="0.25">
      <c r="A36" s="90">
        <v>42531</v>
      </c>
      <c r="B36" s="89">
        <v>1.5</v>
      </c>
      <c r="C36" s="482" t="s">
        <v>217</v>
      </c>
      <c r="D36" s="482"/>
      <c r="E36" s="483"/>
      <c r="F36" s="106">
        <v>42535</v>
      </c>
      <c r="G36" s="89">
        <v>114</v>
      </c>
      <c r="H36" s="482" t="s">
        <v>18</v>
      </c>
      <c r="I36" s="483"/>
    </row>
    <row r="37" spans="1:9" s="125" customFormat="1" ht="15" customHeight="1" x14ac:dyDescent="0.25">
      <c r="A37" s="90">
        <v>42531</v>
      </c>
      <c r="B37" s="89">
        <v>693.72</v>
      </c>
      <c r="C37" s="482" t="s">
        <v>415</v>
      </c>
      <c r="D37" s="482"/>
      <c r="E37" s="483"/>
      <c r="F37" s="106">
        <v>42536</v>
      </c>
      <c r="G37" s="89">
        <v>24.25</v>
      </c>
      <c r="H37" s="482" t="s">
        <v>244</v>
      </c>
      <c r="I37" s="483"/>
    </row>
    <row r="38" spans="1:9" s="125" customFormat="1" ht="15" customHeight="1" x14ac:dyDescent="0.25">
      <c r="A38" s="90">
        <v>42531</v>
      </c>
      <c r="B38" s="89">
        <v>1.5</v>
      </c>
      <c r="C38" s="482" t="s">
        <v>217</v>
      </c>
      <c r="D38" s="482"/>
      <c r="E38" s="483"/>
      <c r="F38" s="106">
        <v>42536</v>
      </c>
      <c r="G38" s="89">
        <v>2640</v>
      </c>
      <c r="H38" s="482" t="s">
        <v>238</v>
      </c>
      <c r="I38" s="483"/>
    </row>
    <row r="39" spans="1:9" s="125" customFormat="1" ht="15" customHeight="1" x14ac:dyDescent="0.25">
      <c r="A39" s="90">
        <v>42531</v>
      </c>
      <c r="B39" s="89">
        <v>1647.75</v>
      </c>
      <c r="C39" s="482" t="s">
        <v>390</v>
      </c>
      <c r="D39" s="482"/>
      <c r="E39" s="483"/>
      <c r="F39" s="106">
        <v>42537</v>
      </c>
      <c r="G39" s="89">
        <v>38.67</v>
      </c>
      <c r="H39" s="482" t="s">
        <v>244</v>
      </c>
      <c r="I39" s="483"/>
    </row>
    <row r="40" spans="1:9" s="125" customFormat="1" ht="15" customHeight="1" x14ac:dyDescent="0.25">
      <c r="A40" s="90">
        <v>42531</v>
      </c>
      <c r="B40" s="89">
        <v>1.5</v>
      </c>
      <c r="C40" s="482" t="s">
        <v>217</v>
      </c>
      <c r="D40" s="482"/>
      <c r="E40" s="483"/>
      <c r="F40" s="106">
        <v>42538</v>
      </c>
      <c r="G40" s="89">
        <v>33.880000000000003</v>
      </c>
      <c r="H40" s="482" t="s">
        <v>244</v>
      </c>
      <c r="I40" s="483"/>
    </row>
    <row r="41" spans="1:9" s="125" customFormat="1" ht="15" customHeight="1" x14ac:dyDescent="0.25">
      <c r="A41" s="90">
        <v>42531</v>
      </c>
      <c r="B41" s="89">
        <v>1560.52</v>
      </c>
      <c r="C41" s="482" t="s">
        <v>391</v>
      </c>
      <c r="D41" s="482"/>
      <c r="E41" s="483"/>
      <c r="F41" s="106">
        <v>42538</v>
      </c>
      <c r="G41" s="89">
        <v>65</v>
      </c>
      <c r="H41" s="482" t="s">
        <v>239</v>
      </c>
      <c r="I41" s="483"/>
    </row>
    <row r="42" spans="1:9" s="125" customFormat="1" ht="15" customHeight="1" x14ac:dyDescent="0.25">
      <c r="A42" s="90">
        <v>42531</v>
      </c>
      <c r="B42" s="89">
        <v>1.5</v>
      </c>
      <c r="C42" s="482" t="s">
        <v>217</v>
      </c>
      <c r="D42" s="482"/>
      <c r="E42" s="483"/>
      <c r="F42" s="106">
        <v>42539</v>
      </c>
      <c r="G42" s="89">
        <v>4.55</v>
      </c>
      <c r="H42" s="482" t="s">
        <v>244</v>
      </c>
      <c r="I42" s="483"/>
    </row>
    <row r="43" spans="1:9" s="125" customFormat="1" x14ac:dyDescent="0.25">
      <c r="A43" s="90">
        <v>42531</v>
      </c>
      <c r="B43" s="89">
        <v>1610.7</v>
      </c>
      <c r="C43" s="482" t="s">
        <v>392</v>
      </c>
      <c r="D43" s="482"/>
      <c r="E43" s="483"/>
      <c r="F43" s="106">
        <v>42541</v>
      </c>
      <c r="G43" s="89">
        <v>18.809999999999999</v>
      </c>
      <c r="H43" s="482" t="s">
        <v>244</v>
      </c>
      <c r="I43" s="483"/>
    </row>
    <row r="44" spans="1:9" s="125" customFormat="1" x14ac:dyDescent="0.25">
      <c r="A44" s="90">
        <v>42531</v>
      </c>
      <c r="B44" s="89">
        <v>1.5</v>
      </c>
      <c r="C44" s="482" t="s">
        <v>217</v>
      </c>
      <c r="D44" s="482"/>
      <c r="E44" s="483"/>
      <c r="F44" s="106">
        <v>42542</v>
      </c>
      <c r="G44" s="89">
        <v>23.31</v>
      </c>
      <c r="H44" s="482" t="s">
        <v>244</v>
      </c>
      <c r="I44" s="483"/>
    </row>
    <row r="45" spans="1:9" s="125" customFormat="1" x14ac:dyDescent="0.25">
      <c r="A45" s="90">
        <v>42531</v>
      </c>
      <c r="B45" s="89">
        <v>1581.26</v>
      </c>
      <c r="C45" s="482" t="s">
        <v>393</v>
      </c>
      <c r="D45" s="482"/>
      <c r="E45" s="483"/>
      <c r="F45" s="106">
        <v>42543</v>
      </c>
      <c r="G45" s="89">
        <v>10.59</v>
      </c>
      <c r="H45" s="482" t="s">
        <v>244</v>
      </c>
      <c r="I45" s="483"/>
    </row>
    <row r="46" spans="1:9" s="125" customFormat="1" x14ac:dyDescent="0.25">
      <c r="A46" s="90">
        <v>42531</v>
      </c>
      <c r="B46" s="89">
        <v>1.5</v>
      </c>
      <c r="C46" s="482" t="s">
        <v>217</v>
      </c>
      <c r="D46" s="482"/>
      <c r="E46" s="483"/>
      <c r="F46" s="106">
        <v>42544</v>
      </c>
      <c r="G46" s="89">
        <v>8.2100000000000009</v>
      </c>
      <c r="H46" s="482" t="s">
        <v>244</v>
      </c>
      <c r="I46" s="483"/>
    </row>
    <row r="47" spans="1:9" s="125" customFormat="1" x14ac:dyDescent="0.25">
      <c r="A47" s="90">
        <v>42532</v>
      </c>
      <c r="B47" s="89">
        <v>200</v>
      </c>
      <c r="C47" s="482" t="s">
        <v>238</v>
      </c>
      <c r="D47" s="482"/>
      <c r="E47" s="483"/>
      <c r="F47" s="106">
        <v>42545</v>
      </c>
      <c r="G47" s="89">
        <v>1.39</v>
      </c>
      <c r="H47" s="482" t="s">
        <v>244</v>
      </c>
      <c r="I47" s="483"/>
    </row>
    <row r="48" spans="1:9" s="125" customFormat="1" x14ac:dyDescent="0.25">
      <c r="A48" s="90">
        <v>42534</v>
      </c>
      <c r="B48" s="89">
        <v>60.9</v>
      </c>
      <c r="C48" s="482" t="s">
        <v>273</v>
      </c>
      <c r="D48" s="482"/>
      <c r="E48" s="483"/>
      <c r="F48" s="106">
        <v>42546</v>
      </c>
      <c r="G48" s="89">
        <v>4.29</v>
      </c>
      <c r="H48" s="482" t="s">
        <v>244</v>
      </c>
      <c r="I48" s="483"/>
    </row>
    <row r="49" spans="1:9" s="125" customFormat="1" x14ac:dyDescent="0.25">
      <c r="A49" s="90">
        <v>42535</v>
      </c>
      <c r="B49" s="89">
        <v>850</v>
      </c>
      <c r="C49" s="482" t="s">
        <v>238</v>
      </c>
      <c r="D49" s="482"/>
      <c r="E49" s="483"/>
      <c r="F49" s="106">
        <v>42548</v>
      </c>
      <c r="G49" s="89">
        <v>31.57</v>
      </c>
      <c r="H49" s="482" t="s">
        <v>244</v>
      </c>
      <c r="I49" s="483"/>
    </row>
    <row r="50" spans="1:9" s="125" customFormat="1" x14ac:dyDescent="0.25">
      <c r="A50" s="90">
        <v>42535</v>
      </c>
      <c r="B50" s="89">
        <v>1</v>
      </c>
      <c r="C50" s="482" t="s">
        <v>217</v>
      </c>
      <c r="D50" s="482"/>
      <c r="E50" s="483"/>
      <c r="F50" s="106">
        <v>42549</v>
      </c>
      <c r="G50" s="89">
        <v>20.66</v>
      </c>
      <c r="H50" s="482" t="s">
        <v>244</v>
      </c>
      <c r="I50" s="483"/>
    </row>
    <row r="51" spans="1:9" s="125" customFormat="1" x14ac:dyDescent="0.25">
      <c r="A51" s="90">
        <v>42538</v>
      </c>
      <c r="B51" s="89">
        <v>300</v>
      </c>
      <c r="C51" s="482" t="s">
        <v>238</v>
      </c>
      <c r="D51" s="482"/>
      <c r="E51" s="483"/>
      <c r="F51" s="106">
        <v>42550</v>
      </c>
      <c r="G51" s="89">
        <v>7.98</v>
      </c>
      <c r="H51" s="482" t="s">
        <v>244</v>
      </c>
      <c r="I51" s="483"/>
    </row>
    <row r="52" spans="1:9" s="125" customFormat="1" x14ac:dyDescent="0.25">
      <c r="A52" s="90">
        <v>42538</v>
      </c>
      <c r="B52" s="89">
        <v>1.5</v>
      </c>
      <c r="C52" s="482" t="s">
        <v>217</v>
      </c>
      <c r="D52" s="482"/>
      <c r="E52" s="483"/>
      <c r="F52" s="106">
        <v>42551</v>
      </c>
      <c r="G52" s="89">
        <v>18.8</v>
      </c>
      <c r="H52" s="482" t="s">
        <v>244</v>
      </c>
      <c r="I52" s="483"/>
    </row>
    <row r="53" spans="1:9" s="125" customFormat="1" x14ac:dyDescent="0.25">
      <c r="A53" s="90">
        <v>42538</v>
      </c>
      <c r="B53" s="89">
        <v>850</v>
      </c>
      <c r="C53" s="482" t="s">
        <v>396</v>
      </c>
      <c r="D53" s="482"/>
      <c r="E53" s="483"/>
      <c r="F53" s="106"/>
      <c r="G53" s="89"/>
      <c r="H53" s="74"/>
      <c r="I53" s="124"/>
    </row>
    <row r="54" spans="1:9" s="125" customFormat="1" x14ac:dyDescent="0.25">
      <c r="A54" s="90">
        <v>42538</v>
      </c>
      <c r="B54" s="89">
        <v>1.5</v>
      </c>
      <c r="C54" s="482" t="s">
        <v>217</v>
      </c>
      <c r="D54" s="482"/>
      <c r="E54" s="483"/>
      <c r="F54" s="106"/>
      <c r="G54" s="89"/>
      <c r="H54" s="74"/>
      <c r="I54" s="124"/>
    </row>
    <row r="55" spans="1:9" s="125" customFormat="1" x14ac:dyDescent="0.25">
      <c r="A55" s="90">
        <v>42542</v>
      </c>
      <c r="B55" s="89">
        <v>500</v>
      </c>
      <c r="C55" s="482" t="s">
        <v>395</v>
      </c>
      <c r="D55" s="482"/>
      <c r="E55" s="483"/>
      <c r="F55" s="106"/>
      <c r="G55" s="89"/>
      <c r="H55" s="74"/>
      <c r="I55" s="124"/>
    </row>
    <row r="56" spans="1:9" s="125" customFormat="1" x14ac:dyDescent="0.25">
      <c r="A56" s="90">
        <v>42542</v>
      </c>
      <c r="B56" s="89">
        <v>1.5</v>
      </c>
      <c r="C56" s="482" t="s">
        <v>217</v>
      </c>
      <c r="D56" s="482"/>
      <c r="E56" s="483"/>
      <c r="F56" s="106"/>
      <c r="G56" s="89"/>
      <c r="H56" s="74"/>
      <c r="I56" s="124"/>
    </row>
    <row r="57" spans="1:9" s="125" customFormat="1" x14ac:dyDescent="0.25">
      <c r="A57" s="90">
        <v>42544</v>
      </c>
      <c r="B57" s="89">
        <v>800</v>
      </c>
      <c r="C57" s="482" t="s">
        <v>238</v>
      </c>
      <c r="D57" s="482"/>
      <c r="E57" s="483"/>
      <c r="F57" s="106"/>
      <c r="G57" s="89"/>
      <c r="H57" s="74"/>
      <c r="I57" s="124"/>
    </row>
    <row r="58" spans="1:9" s="125" customFormat="1" x14ac:dyDescent="0.25">
      <c r="A58" s="90">
        <v>42544</v>
      </c>
      <c r="B58" s="89">
        <v>1.5</v>
      </c>
      <c r="C58" s="482" t="s">
        <v>217</v>
      </c>
      <c r="D58" s="482"/>
      <c r="E58" s="483"/>
      <c r="F58" s="106"/>
      <c r="G58" s="89"/>
      <c r="H58" s="74"/>
      <c r="I58" s="124"/>
    </row>
    <row r="59" spans="1:9" s="125" customFormat="1" x14ac:dyDescent="0.25">
      <c r="A59" s="90">
        <v>42549</v>
      </c>
      <c r="B59" s="89">
        <v>1000</v>
      </c>
      <c r="C59" s="482" t="s">
        <v>360</v>
      </c>
      <c r="D59" s="482"/>
      <c r="E59" s="483"/>
      <c r="F59" s="106"/>
      <c r="G59" s="89"/>
      <c r="H59" s="74"/>
      <c r="I59" s="124"/>
    </row>
    <row r="60" spans="1:9" s="125" customFormat="1" x14ac:dyDescent="0.25">
      <c r="A60" s="90">
        <v>42549</v>
      </c>
      <c r="B60" s="89">
        <v>1.5</v>
      </c>
      <c r="C60" s="482" t="s">
        <v>217</v>
      </c>
      <c r="D60" s="482"/>
      <c r="E60" s="483"/>
      <c r="F60" s="106"/>
      <c r="G60" s="89"/>
      <c r="H60" s="74"/>
      <c r="I60" s="124"/>
    </row>
    <row r="61" spans="1:9" s="125" customFormat="1" x14ac:dyDescent="0.25">
      <c r="A61" s="90">
        <v>42549</v>
      </c>
      <c r="B61" s="89">
        <v>100</v>
      </c>
      <c r="C61" s="482" t="s">
        <v>238</v>
      </c>
      <c r="D61" s="482"/>
      <c r="E61" s="483"/>
      <c r="F61" s="106"/>
      <c r="G61" s="89"/>
      <c r="H61" s="74"/>
      <c r="I61" s="124"/>
    </row>
    <row r="62" spans="1:9" s="125" customFormat="1" x14ac:dyDescent="0.25">
      <c r="A62" s="90">
        <v>42549</v>
      </c>
      <c r="B62" s="89">
        <v>1</v>
      </c>
      <c r="C62" s="482" t="s">
        <v>217</v>
      </c>
      <c r="D62" s="482"/>
      <c r="E62" s="483"/>
      <c r="F62" s="106"/>
      <c r="G62" s="89"/>
      <c r="H62" s="74"/>
      <c r="I62" s="124"/>
    </row>
    <row r="63" spans="1:9" s="125" customFormat="1" x14ac:dyDescent="0.25">
      <c r="A63" s="90">
        <v>42549</v>
      </c>
      <c r="B63" s="89">
        <v>1480.5</v>
      </c>
      <c r="C63" s="482" t="s">
        <v>343</v>
      </c>
      <c r="D63" s="482"/>
      <c r="E63" s="483"/>
      <c r="F63" s="106"/>
      <c r="G63" s="89"/>
      <c r="H63" s="74"/>
      <c r="I63" s="124"/>
    </row>
    <row r="64" spans="1:9" s="125" customFormat="1" x14ac:dyDescent="0.25">
      <c r="A64" s="90">
        <v>42550</v>
      </c>
      <c r="B64" s="89">
        <v>600</v>
      </c>
      <c r="C64" s="482" t="s">
        <v>238</v>
      </c>
      <c r="D64" s="482"/>
      <c r="E64" s="483"/>
      <c r="F64" s="106"/>
      <c r="G64" s="89"/>
      <c r="H64" s="74"/>
      <c r="I64" s="124"/>
    </row>
    <row r="65" spans="1:9" s="125" customFormat="1" ht="15.75" thickBot="1" x14ac:dyDescent="0.3">
      <c r="A65" s="110">
        <v>42550</v>
      </c>
      <c r="B65" s="102">
        <v>1.5</v>
      </c>
      <c r="C65" s="486" t="s">
        <v>217</v>
      </c>
      <c r="D65" s="486"/>
      <c r="E65" s="487"/>
      <c r="F65" s="107"/>
      <c r="G65" s="102"/>
      <c r="H65" s="134"/>
      <c r="I65" s="135"/>
    </row>
    <row r="66" spans="1:9" s="125" customFormat="1" x14ac:dyDescent="0.25"/>
  </sheetData>
  <mergeCells count="109">
    <mergeCell ref="C2:I2"/>
    <mergeCell ref="C3:D4"/>
    <mergeCell ref="E3:E4"/>
    <mergeCell ref="F3:H3"/>
    <mergeCell ref="I3:I4"/>
    <mergeCell ref="C5:D5"/>
    <mergeCell ref="F5:G5"/>
    <mergeCell ref="A11:I11"/>
    <mergeCell ref="A12:E12"/>
    <mergeCell ref="F12:I12"/>
    <mergeCell ref="C13:E13"/>
    <mergeCell ref="H13:I13"/>
    <mergeCell ref="C14:E14"/>
    <mergeCell ref="H14:I14"/>
    <mergeCell ref="C6:D6"/>
    <mergeCell ref="C7:D7"/>
    <mergeCell ref="C8:D8"/>
    <mergeCell ref="C9:D9"/>
    <mergeCell ref="F9:G9"/>
    <mergeCell ref="A10:I10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48:E48"/>
    <mergeCell ref="H48:I48"/>
    <mergeCell ref="C49:E49"/>
    <mergeCell ref="H49:I49"/>
    <mergeCell ref="C50:E50"/>
    <mergeCell ref="C51:E51"/>
    <mergeCell ref="H51:I51"/>
    <mergeCell ref="C45:E45"/>
    <mergeCell ref="H45:I45"/>
    <mergeCell ref="C46:E46"/>
    <mergeCell ref="H46:I46"/>
    <mergeCell ref="C47:E47"/>
    <mergeCell ref="H47:I47"/>
    <mergeCell ref="C63:E63"/>
    <mergeCell ref="C64:E64"/>
    <mergeCell ref="C65:E65"/>
    <mergeCell ref="H50:I50"/>
    <mergeCell ref="C57:E57"/>
    <mergeCell ref="C58:E58"/>
    <mergeCell ref="C59:E59"/>
    <mergeCell ref="C60:E60"/>
    <mergeCell ref="C61:E61"/>
    <mergeCell ref="C62:E62"/>
    <mergeCell ref="C52:E52"/>
    <mergeCell ref="H52:I52"/>
    <mergeCell ref="C53:E53"/>
    <mergeCell ref="C54:E54"/>
    <mergeCell ref="C55:E55"/>
    <mergeCell ref="C56:E56"/>
  </mergeCells>
  <pageMargins left="0.7" right="0.7" top="0.75" bottom="0.75" header="0.3" footer="0.3"/>
  <pageSetup paperSize="9" scale="77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3"/>
  <dimension ref="A1:I78"/>
  <sheetViews>
    <sheetView topLeftCell="A13" zoomScaleNormal="100" workbookViewId="0">
      <selection activeCell="C59" sqref="C59:E59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418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417</v>
      </c>
      <c r="D5" s="359"/>
      <c r="E5" s="10">
        <v>1519</v>
      </c>
      <c r="F5" s="360">
        <v>28743.1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6778</v>
      </c>
      <c r="F6" s="10">
        <v>4223</v>
      </c>
      <c r="G6" s="10">
        <v>30907.4</v>
      </c>
      <c r="H6" s="26"/>
      <c r="I6" s="28"/>
    </row>
    <row r="7" spans="1:9" x14ac:dyDescent="0.25">
      <c r="C7" s="494" t="s">
        <v>298</v>
      </c>
      <c r="D7" s="495"/>
      <c r="E7" s="10">
        <v>33000</v>
      </c>
      <c r="F7" s="10"/>
      <c r="G7" s="10"/>
      <c r="H7" s="26"/>
      <c r="I7" s="28"/>
    </row>
    <row r="8" spans="1:9" x14ac:dyDescent="0.25">
      <c r="C8" s="419" t="s">
        <v>6</v>
      </c>
      <c r="D8" s="362"/>
      <c r="E8" s="10">
        <v>41126.43</v>
      </c>
      <c r="F8" s="10">
        <v>33820.68</v>
      </c>
      <c r="G8" s="10"/>
      <c r="H8" s="26"/>
      <c r="I8" s="28"/>
    </row>
    <row r="9" spans="1:9" ht="36.75" customHeight="1" thickBot="1" x14ac:dyDescent="0.3">
      <c r="C9" s="420" t="s">
        <v>414</v>
      </c>
      <c r="D9" s="421"/>
      <c r="E9" s="47">
        <f>E5+E6+E7-E8</f>
        <v>170.56999999999971</v>
      </c>
      <c r="F9" s="422">
        <f>F5+F6+G6+F7-F8-G8</f>
        <v>30052.82</v>
      </c>
      <c r="G9" s="422"/>
      <c r="H9" s="29">
        <f>H5+H6-H8</f>
        <v>341.54</v>
      </c>
      <c r="I9" s="30">
        <f>I5+I6-I8</f>
        <v>8.14</v>
      </c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ht="15.75" thickBot="1" x14ac:dyDescent="0.3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09" t="s">
        <v>30</v>
      </c>
      <c r="B13" s="108" t="s">
        <v>31</v>
      </c>
      <c r="C13" s="443" t="s">
        <v>32</v>
      </c>
      <c r="D13" s="443"/>
      <c r="E13" s="481"/>
      <c r="F13" s="119" t="s">
        <v>30</v>
      </c>
      <c r="G13" s="108" t="s">
        <v>31</v>
      </c>
      <c r="H13" s="443" t="s">
        <v>32</v>
      </c>
      <c r="I13" s="481"/>
    </row>
    <row r="14" spans="1:9" s="125" customFormat="1" ht="15" customHeight="1" x14ac:dyDescent="0.25">
      <c r="A14" s="90">
        <v>42552</v>
      </c>
      <c r="B14" s="89">
        <v>435</v>
      </c>
      <c r="C14" s="482" t="s">
        <v>397</v>
      </c>
      <c r="D14" s="482"/>
      <c r="E14" s="483"/>
      <c r="F14" s="106">
        <v>42552</v>
      </c>
      <c r="G14" s="89">
        <v>9.39</v>
      </c>
      <c r="H14" s="482" t="s">
        <v>244</v>
      </c>
      <c r="I14" s="483"/>
    </row>
    <row r="15" spans="1:9" s="125" customFormat="1" ht="15" customHeight="1" x14ac:dyDescent="0.25">
      <c r="A15" s="90">
        <v>42552</v>
      </c>
      <c r="B15" s="89">
        <v>1.5</v>
      </c>
      <c r="C15" s="482" t="s">
        <v>217</v>
      </c>
      <c r="D15" s="482"/>
      <c r="E15" s="483"/>
      <c r="F15" s="106">
        <v>42552</v>
      </c>
      <c r="G15" s="89">
        <v>28000</v>
      </c>
      <c r="H15" s="482" t="s">
        <v>290</v>
      </c>
      <c r="I15" s="483"/>
    </row>
    <row r="16" spans="1:9" s="125" customFormat="1" ht="15" customHeight="1" x14ac:dyDescent="0.25">
      <c r="A16" s="90">
        <v>42552</v>
      </c>
      <c r="B16" s="89">
        <v>435</v>
      </c>
      <c r="C16" s="482" t="s">
        <v>282</v>
      </c>
      <c r="D16" s="482"/>
      <c r="E16" s="483"/>
      <c r="F16" s="106">
        <v>42553</v>
      </c>
      <c r="G16" s="89">
        <v>31.5</v>
      </c>
      <c r="H16" s="482" t="s">
        <v>244</v>
      </c>
      <c r="I16" s="483"/>
    </row>
    <row r="17" spans="1:9" s="125" customFormat="1" ht="15" customHeight="1" x14ac:dyDescent="0.25">
      <c r="A17" s="90">
        <v>42552</v>
      </c>
      <c r="B17" s="89">
        <v>1.5</v>
      </c>
      <c r="C17" s="482" t="s">
        <v>217</v>
      </c>
      <c r="D17" s="482"/>
      <c r="E17" s="483"/>
      <c r="F17" s="106">
        <v>42553</v>
      </c>
      <c r="G17" s="89">
        <v>10.7</v>
      </c>
      <c r="H17" s="482" t="s">
        <v>244</v>
      </c>
      <c r="I17" s="483"/>
    </row>
    <row r="18" spans="1:9" s="125" customFormat="1" ht="15" customHeight="1" x14ac:dyDescent="0.25">
      <c r="A18" s="90">
        <v>42552</v>
      </c>
      <c r="B18" s="89">
        <v>435</v>
      </c>
      <c r="C18" s="482" t="s">
        <v>289</v>
      </c>
      <c r="D18" s="482"/>
      <c r="E18" s="483"/>
      <c r="F18" s="106">
        <v>42559</v>
      </c>
      <c r="G18" s="89">
        <v>91.5</v>
      </c>
      <c r="H18" s="482" t="s">
        <v>244</v>
      </c>
      <c r="I18" s="483"/>
    </row>
    <row r="19" spans="1:9" s="125" customFormat="1" ht="15" customHeight="1" x14ac:dyDescent="0.25">
      <c r="A19" s="90">
        <v>42552</v>
      </c>
      <c r="B19" s="89">
        <v>1.5</v>
      </c>
      <c r="C19" s="482" t="s">
        <v>217</v>
      </c>
      <c r="D19" s="482"/>
      <c r="E19" s="483"/>
      <c r="F19" s="106">
        <v>42560</v>
      </c>
      <c r="G19" s="89">
        <v>3.51</v>
      </c>
      <c r="H19" s="482" t="s">
        <v>244</v>
      </c>
      <c r="I19" s="483"/>
    </row>
    <row r="20" spans="1:9" s="125" customFormat="1" ht="15" customHeight="1" x14ac:dyDescent="0.25">
      <c r="A20" s="90">
        <v>42552</v>
      </c>
      <c r="B20" s="89">
        <v>1569.25</v>
      </c>
      <c r="C20" s="482" t="s">
        <v>390</v>
      </c>
      <c r="D20" s="482"/>
      <c r="E20" s="483"/>
      <c r="F20" s="106">
        <v>42562</v>
      </c>
      <c r="G20" s="89">
        <v>8.84</v>
      </c>
      <c r="H20" s="482" t="s">
        <v>244</v>
      </c>
      <c r="I20" s="483"/>
    </row>
    <row r="21" spans="1:9" s="125" customFormat="1" ht="15" customHeight="1" x14ac:dyDescent="0.25">
      <c r="A21" s="90">
        <v>42552</v>
      </c>
      <c r="B21" s="89">
        <v>1.5</v>
      </c>
      <c r="C21" s="482" t="s">
        <v>217</v>
      </c>
      <c r="D21" s="482"/>
      <c r="E21" s="483"/>
      <c r="F21" s="106">
        <v>42563</v>
      </c>
      <c r="G21" s="89">
        <v>29.06</v>
      </c>
      <c r="H21" s="482" t="s">
        <v>244</v>
      </c>
      <c r="I21" s="483"/>
    </row>
    <row r="22" spans="1:9" s="125" customFormat="1" ht="15" customHeight="1" x14ac:dyDescent="0.25">
      <c r="A22" s="90">
        <v>42552</v>
      </c>
      <c r="B22" s="89">
        <v>900</v>
      </c>
      <c r="C22" s="482" t="s">
        <v>403</v>
      </c>
      <c r="D22" s="482"/>
      <c r="E22" s="483"/>
      <c r="F22" s="106">
        <v>42564</v>
      </c>
      <c r="G22" s="89">
        <v>12.06</v>
      </c>
      <c r="H22" s="482" t="s">
        <v>244</v>
      </c>
      <c r="I22" s="483"/>
    </row>
    <row r="23" spans="1:9" s="125" customFormat="1" ht="15" customHeight="1" x14ac:dyDescent="0.25">
      <c r="A23" s="90">
        <v>42552</v>
      </c>
      <c r="B23" s="89">
        <v>1.5</v>
      </c>
      <c r="C23" s="482" t="s">
        <v>217</v>
      </c>
      <c r="D23" s="482"/>
      <c r="E23" s="483"/>
      <c r="F23" s="106">
        <v>42564</v>
      </c>
      <c r="G23" s="89">
        <v>5000</v>
      </c>
      <c r="H23" s="482" t="s">
        <v>290</v>
      </c>
      <c r="I23" s="483"/>
    </row>
    <row r="24" spans="1:9" s="125" customFormat="1" ht="15" customHeight="1" x14ac:dyDescent="0.25">
      <c r="A24" s="90">
        <v>42552</v>
      </c>
      <c r="B24" s="89">
        <v>1502.76</v>
      </c>
      <c r="C24" s="482" t="s">
        <v>389</v>
      </c>
      <c r="D24" s="482"/>
      <c r="E24" s="483"/>
      <c r="F24" s="106">
        <v>42565</v>
      </c>
      <c r="G24" s="89">
        <v>7.76</v>
      </c>
      <c r="H24" s="482" t="s">
        <v>244</v>
      </c>
      <c r="I24" s="483"/>
    </row>
    <row r="25" spans="1:9" s="125" customFormat="1" ht="15" customHeight="1" x14ac:dyDescent="0.25">
      <c r="A25" s="90">
        <v>42552</v>
      </c>
      <c r="B25" s="89">
        <v>1.5</v>
      </c>
      <c r="C25" s="482" t="s">
        <v>217</v>
      </c>
      <c r="D25" s="482"/>
      <c r="E25" s="483"/>
      <c r="F25" s="106">
        <v>42566</v>
      </c>
      <c r="G25" s="89">
        <v>8.66</v>
      </c>
      <c r="H25" s="482" t="s">
        <v>244</v>
      </c>
      <c r="I25" s="483"/>
    </row>
    <row r="26" spans="1:9" s="125" customFormat="1" ht="15" customHeight="1" x14ac:dyDescent="0.25">
      <c r="A26" s="90">
        <v>42552</v>
      </c>
      <c r="B26" s="89">
        <v>1403.2</v>
      </c>
      <c r="C26" s="482" t="s">
        <v>404</v>
      </c>
      <c r="D26" s="482"/>
      <c r="E26" s="483"/>
      <c r="F26" s="106">
        <v>42567</v>
      </c>
      <c r="G26" s="89">
        <v>9.8699999999999992</v>
      </c>
      <c r="H26" s="482" t="s">
        <v>244</v>
      </c>
      <c r="I26" s="483"/>
    </row>
    <row r="27" spans="1:9" s="125" customFormat="1" ht="15" customHeight="1" x14ac:dyDescent="0.25">
      <c r="A27" s="90">
        <v>42552</v>
      </c>
      <c r="B27" s="89">
        <v>1.5</v>
      </c>
      <c r="C27" s="482" t="s">
        <v>217</v>
      </c>
      <c r="D27" s="482"/>
      <c r="E27" s="483"/>
      <c r="F27" s="106">
        <v>42569</v>
      </c>
      <c r="G27" s="89">
        <v>49.07</v>
      </c>
      <c r="H27" s="482" t="s">
        <v>244</v>
      </c>
      <c r="I27" s="483"/>
    </row>
    <row r="28" spans="1:9" s="125" customFormat="1" ht="15" customHeight="1" x14ac:dyDescent="0.25">
      <c r="A28" s="90">
        <v>42552</v>
      </c>
      <c r="B28" s="89">
        <v>1532.2</v>
      </c>
      <c r="C28" s="482" t="s">
        <v>388</v>
      </c>
      <c r="D28" s="482"/>
      <c r="E28" s="483"/>
      <c r="F28" s="106">
        <v>42569</v>
      </c>
      <c r="G28" s="89">
        <v>119.6</v>
      </c>
      <c r="H28" s="482" t="s">
        <v>22</v>
      </c>
      <c r="I28" s="483"/>
    </row>
    <row r="29" spans="1:9" s="125" customFormat="1" ht="15" customHeight="1" x14ac:dyDescent="0.25">
      <c r="A29" s="90">
        <v>42552</v>
      </c>
      <c r="B29" s="89">
        <v>1.5</v>
      </c>
      <c r="C29" s="482" t="s">
        <v>217</v>
      </c>
      <c r="D29" s="482"/>
      <c r="E29" s="483"/>
      <c r="F29" s="106">
        <v>42569</v>
      </c>
      <c r="G29" s="89">
        <v>37.200000000000003</v>
      </c>
      <c r="H29" s="482" t="s">
        <v>194</v>
      </c>
      <c r="I29" s="483"/>
    </row>
    <row r="30" spans="1:9" s="125" customFormat="1" ht="15" customHeight="1" x14ac:dyDescent="0.25">
      <c r="A30" s="90">
        <v>42552</v>
      </c>
      <c r="B30" s="89">
        <v>325.69</v>
      </c>
      <c r="C30" s="482" t="s">
        <v>409</v>
      </c>
      <c r="D30" s="482"/>
      <c r="E30" s="483"/>
      <c r="F30" s="106">
        <v>42569</v>
      </c>
      <c r="G30" s="89">
        <v>63.6</v>
      </c>
      <c r="H30" s="482" t="s">
        <v>21</v>
      </c>
      <c r="I30" s="483"/>
    </row>
    <row r="31" spans="1:9" s="125" customFormat="1" ht="15" customHeight="1" x14ac:dyDescent="0.25">
      <c r="A31" s="90">
        <v>42552</v>
      </c>
      <c r="B31" s="89">
        <v>1.5</v>
      </c>
      <c r="C31" s="482" t="s">
        <v>217</v>
      </c>
      <c r="D31" s="482"/>
      <c r="E31" s="483"/>
      <c r="F31" s="106">
        <v>42570</v>
      </c>
      <c r="G31" s="89">
        <v>23.74</v>
      </c>
      <c r="H31" s="482" t="s">
        <v>244</v>
      </c>
      <c r="I31" s="483"/>
    </row>
    <row r="32" spans="1:9" s="125" customFormat="1" ht="15" customHeight="1" x14ac:dyDescent="0.25">
      <c r="A32" s="90">
        <v>42552</v>
      </c>
      <c r="B32" s="89">
        <v>1502.76</v>
      </c>
      <c r="C32" s="482" t="s">
        <v>408</v>
      </c>
      <c r="D32" s="482"/>
      <c r="E32" s="483"/>
      <c r="F32" s="106">
        <v>42571</v>
      </c>
      <c r="G32" s="89">
        <v>46.9</v>
      </c>
      <c r="H32" s="482" t="s">
        <v>244</v>
      </c>
      <c r="I32" s="483"/>
    </row>
    <row r="33" spans="1:9" s="125" customFormat="1" ht="15" customHeight="1" x14ac:dyDescent="0.25">
      <c r="A33" s="90">
        <v>42552</v>
      </c>
      <c r="B33" s="89">
        <v>1.5</v>
      </c>
      <c r="C33" s="482" t="s">
        <v>217</v>
      </c>
      <c r="D33" s="482"/>
      <c r="E33" s="483"/>
      <c r="F33" s="106">
        <v>42572</v>
      </c>
      <c r="G33" s="89">
        <v>11.74</v>
      </c>
      <c r="H33" s="482" t="s">
        <v>244</v>
      </c>
      <c r="I33" s="483"/>
    </row>
    <row r="34" spans="1:9" s="125" customFormat="1" ht="15" customHeight="1" x14ac:dyDescent="0.25">
      <c r="A34" s="90">
        <v>42552</v>
      </c>
      <c r="B34" s="89">
        <v>10018.61</v>
      </c>
      <c r="C34" s="482" t="s">
        <v>188</v>
      </c>
      <c r="D34" s="482"/>
      <c r="E34" s="483"/>
      <c r="F34" s="106">
        <v>42573</v>
      </c>
      <c r="G34" s="89">
        <v>8.57</v>
      </c>
      <c r="H34" s="482" t="s">
        <v>244</v>
      </c>
      <c r="I34" s="483"/>
    </row>
    <row r="35" spans="1:9" s="125" customFormat="1" ht="15" customHeight="1" x14ac:dyDescent="0.25">
      <c r="A35" s="90">
        <v>42552</v>
      </c>
      <c r="B35" s="89">
        <v>1.5</v>
      </c>
      <c r="C35" s="482" t="s">
        <v>217</v>
      </c>
      <c r="D35" s="482"/>
      <c r="E35" s="483"/>
      <c r="F35" s="106">
        <v>42574</v>
      </c>
      <c r="G35" s="89">
        <v>5.29</v>
      </c>
      <c r="H35" s="482" t="s">
        <v>244</v>
      </c>
      <c r="I35" s="483"/>
    </row>
    <row r="36" spans="1:9" s="125" customFormat="1" ht="15" customHeight="1" x14ac:dyDescent="0.25">
      <c r="A36" s="90">
        <v>42552</v>
      </c>
      <c r="B36" s="89">
        <v>1521.28</v>
      </c>
      <c r="C36" s="482" t="s">
        <v>393</v>
      </c>
      <c r="D36" s="482"/>
      <c r="E36" s="483"/>
      <c r="F36" s="106">
        <v>42575</v>
      </c>
      <c r="G36" s="89">
        <v>0.75</v>
      </c>
      <c r="H36" s="482" t="s">
        <v>244</v>
      </c>
      <c r="I36" s="483"/>
    </row>
    <row r="37" spans="1:9" s="125" customFormat="1" ht="15" customHeight="1" x14ac:dyDescent="0.25">
      <c r="A37" s="90">
        <v>42552</v>
      </c>
      <c r="B37" s="89">
        <v>1.5</v>
      </c>
      <c r="C37" s="482" t="s">
        <v>217</v>
      </c>
      <c r="D37" s="482"/>
      <c r="E37" s="483"/>
      <c r="F37" s="106">
        <v>42576</v>
      </c>
      <c r="G37" s="89">
        <v>19.87</v>
      </c>
      <c r="H37" s="482" t="s">
        <v>244</v>
      </c>
      <c r="I37" s="483"/>
    </row>
    <row r="38" spans="1:9" s="125" customFormat="1" ht="15" customHeight="1" x14ac:dyDescent="0.25">
      <c r="A38" s="90">
        <v>42552</v>
      </c>
      <c r="B38" s="89">
        <v>1532.2</v>
      </c>
      <c r="C38" s="482" t="s">
        <v>392</v>
      </c>
      <c r="D38" s="482"/>
      <c r="E38" s="483"/>
      <c r="F38" s="106">
        <v>42577</v>
      </c>
      <c r="G38" s="89">
        <v>18.170000000000002</v>
      </c>
      <c r="H38" s="482" t="s">
        <v>244</v>
      </c>
      <c r="I38" s="483"/>
    </row>
    <row r="39" spans="1:9" s="125" customFormat="1" ht="15" customHeight="1" x14ac:dyDescent="0.25">
      <c r="A39" s="90">
        <v>42552</v>
      </c>
      <c r="B39" s="89">
        <v>1.5</v>
      </c>
      <c r="C39" s="482" t="s">
        <v>217</v>
      </c>
      <c r="D39" s="482"/>
      <c r="E39" s="483"/>
      <c r="F39" s="106">
        <v>42578</v>
      </c>
      <c r="G39" s="89">
        <v>13.29</v>
      </c>
      <c r="H39" s="482" t="s">
        <v>244</v>
      </c>
      <c r="I39" s="483"/>
    </row>
    <row r="40" spans="1:9" s="125" customFormat="1" ht="15" customHeight="1" x14ac:dyDescent="0.25">
      <c r="A40" s="90">
        <v>42552</v>
      </c>
      <c r="B40" s="89">
        <v>1521.28</v>
      </c>
      <c r="C40" s="482" t="s">
        <v>391</v>
      </c>
      <c r="D40" s="482"/>
      <c r="E40" s="483"/>
      <c r="F40" s="106">
        <v>42578</v>
      </c>
      <c r="G40" s="89">
        <v>156</v>
      </c>
      <c r="H40" s="482" t="s">
        <v>239</v>
      </c>
      <c r="I40" s="483"/>
    </row>
    <row r="41" spans="1:9" s="125" customFormat="1" ht="15" customHeight="1" x14ac:dyDescent="0.25">
      <c r="A41" s="90">
        <v>42552</v>
      </c>
      <c r="B41" s="89">
        <v>1.5</v>
      </c>
      <c r="C41" s="482" t="s">
        <v>217</v>
      </c>
      <c r="D41" s="482"/>
      <c r="E41" s="483"/>
      <c r="F41" s="106">
        <v>42579</v>
      </c>
      <c r="G41" s="89">
        <v>9.93</v>
      </c>
      <c r="H41" s="482" t="s">
        <v>244</v>
      </c>
      <c r="I41" s="483"/>
    </row>
    <row r="42" spans="1:9" s="125" customFormat="1" ht="15" customHeight="1" x14ac:dyDescent="0.25">
      <c r="A42" s="90">
        <v>42552</v>
      </c>
      <c r="B42" s="89">
        <v>1300</v>
      </c>
      <c r="C42" s="482" t="s">
        <v>238</v>
      </c>
      <c r="D42" s="482"/>
      <c r="E42" s="483"/>
      <c r="F42" s="106">
        <v>42580</v>
      </c>
      <c r="G42" s="89">
        <v>6.05</v>
      </c>
      <c r="H42" s="482" t="s">
        <v>244</v>
      </c>
      <c r="I42" s="483"/>
    </row>
    <row r="43" spans="1:9" s="125" customFormat="1" x14ac:dyDescent="0.25">
      <c r="A43" s="90">
        <v>42552</v>
      </c>
      <c r="B43" s="89">
        <v>1.5</v>
      </c>
      <c r="C43" s="482" t="s">
        <v>217</v>
      </c>
      <c r="D43" s="482"/>
      <c r="E43" s="483"/>
      <c r="F43" s="106">
        <v>42581</v>
      </c>
      <c r="G43" s="89">
        <v>8.06</v>
      </c>
      <c r="H43" s="482" t="s">
        <v>244</v>
      </c>
      <c r="I43" s="483"/>
    </row>
    <row r="44" spans="1:9" s="125" customFormat="1" x14ac:dyDescent="0.25">
      <c r="A44" s="90">
        <v>42552</v>
      </c>
      <c r="B44" s="89">
        <v>1300</v>
      </c>
      <c r="C44" s="482" t="s">
        <v>238</v>
      </c>
      <c r="D44" s="482"/>
      <c r="E44" s="483"/>
      <c r="F44" s="106"/>
      <c r="G44" s="89"/>
      <c r="H44" s="482"/>
      <c r="I44" s="483"/>
    </row>
    <row r="45" spans="1:9" s="125" customFormat="1" x14ac:dyDescent="0.25">
      <c r="A45" s="90">
        <v>42553</v>
      </c>
      <c r="B45" s="89">
        <v>700</v>
      </c>
      <c r="C45" s="482" t="s">
        <v>238</v>
      </c>
      <c r="D45" s="482"/>
      <c r="E45" s="483"/>
      <c r="F45" s="106"/>
      <c r="G45" s="89"/>
      <c r="H45" s="482"/>
      <c r="I45" s="483"/>
    </row>
    <row r="46" spans="1:9" s="125" customFormat="1" x14ac:dyDescent="0.25">
      <c r="A46" s="90">
        <v>42553</v>
      </c>
      <c r="B46" s="89">
        <v>1</v>
      </c>
      <c r="C46" s="482" t="s">
        <v>217</v>
      </c>
      <c r="D46" s="482"/>
      <c r="E46" s="483"/>
      <c r="F46" s="106"/>
      <c r="G46" s="89"/>
      <c r="H46" s="482"/>
      <c r="I46" s="483"/>
    </row>
    <row r="47" spans="1:9" s="125" customFormat="1" x14ac:dyDescent="0.25">
      <c r="A47" s="90">
        <v>42555</v>
      </c>
      <c r="B47" s="89">
        <v>500</v>
      </c>
      <c r="C47" s="482" t="s">
        <v>395</v>
      </c>
      <c r="D47" s="482"/>
      <c r="E47" s="483"/>
      <c r="F47" s="106"/>
      <c r="G47" s="89"/>
      <c r="H47" s="482"/>
      <c r="I47" s="483"/>
    </row>
    <row r="48" spans="1:9" s="125" customFormat="1" x14ac:dyDescent="0.25">
      <c r="A48" s="90">
        <v>42555</v>
      </c>
      <c r="B48" s="89">
        <v>1.5</v>
      </c>
      <c r="C48" s="482" t="s">
        <v>217</v>
      </c>
      <c r="D48" s="482"/>
      <c r="E48" s="483"/>
      <c r="F48" s="106"/>
      <c r="G48" s="89"/>
      <c r="H48" s="482"/>
      <c r="I48" s="483"/>
    </row>
    <row r="49" spans="1:9" s="125" customFormat="1" x14ac:dyDescent="0.25">
      <c r="A49" s="90">
        <v>42563</v>
      </c>
      <c r="B49" s="89">
        <v>150</v>
      </c>
      <c r="C49" s="482" t="s">
        <v>238</v>
      </c>
      <c r="D49" s="482"/>
      <c r="E49" s="483"/>
      <c r="F49" s="106"/>
      <c r="G49" s="89"/>
      <c r="H49" s="482"/>
      <c r="I49" s="483"/>
    </row>
    <row r="50" spans="1:9" s="125" customFormat="1" x14ac:dyDescent="0.25">
      <c r="A50" s="90">
        <v>42564</v>
      </c>
      <c r="B50" s="89">
        <v>500</v>
      </c>
      <c r="C50" s="482" t="s">
        <v>238</v>
      </c>
      <c r="D50" s="482"/>
      <c r="E50" s="483"/>
      <c r="F50" s="106"/>
      <c r="G50" s="89"/>
      <c r="H50" s="482"/>
      <c r="I50" s="483"/>
    </row>
    <row r="51" spans="1:9" s="125" customFormat="1" x14ac:dyDescent="0.25">
      <c r="A51" s="90">
        <v>42564</v>
      </c>
      <c r="B51" s="89">
        <v>1</v>
      </c>
      <c r="C51" s="482" t="s">
        <v>217</v>
      </c>
      <c r="D51" s="482"/>
      <c r="E51" s="483"/>
      <c r="F51" s="106"/>
      <c r="G51" s="89"/>
      <c r="H51" s="482"/>
      <c r="I51" s="483"/>
    </row>
    <row r="52" spans="1:9" s="125" customFormat="1" x14ac:dyDescent="0.25">
      <c r="A52" s="90">
        <v>42564</v>
      </c>
      <c r="B52" s="89">
        <v>60.9</v>
      </c>
      <c r="C52" s="482" t="s">
        <v>273</v>
      </c>
      <c r="D52" s="482"/>
      <c r="E52" s="483"/>
      <c r="F52" s="106"/>
      <c r="G52" s="89"/>
      <c r="H52" s="482"/>
      <c r="I52" s="483"/>
    </row>
    <row r="53" spans="1:9" s="125" customFormat="1" x14ac:dyDescent="0.25">
      <c r="A53" s="90">
        <v>42564</v>
      </c>
      <c r="B53" s="89">
        <v>1750</v>
      </c>
      <c r="C53" s="482" t="s">
        <v>419</v>
      </c>
      <c r="D53" s="482"/>
      <c r="E53" s="483"/>
      <c r="F53" s="106"/>
      <c r="G53" s="89"/>
      <c r="H53" s="475"/>
      <c r="I53" s="505"/>
    </row>
    <row r="54" spans="1:9" s="125" customFormat="1" x14ac:dyDescent="0.25">
      <c r="A54" s="90">
        <v>42564</v>
      </c>
      <c r="B54" s="89">
        <v>1.5</v>
      </c>
      <c r="C54" s="482" t="s">
        <v>217</v>
      </c>
      <c r="D54" s="482"/>
      <c r="E54" s="483"/>
      <c r="F54" s="106"/>
      <c r="G54" s="89"/>
      <c r="H54" s="475"/>
      <c r="I54" s="505"/>
    </row>
    <row r="55" spans="1:9" s="125" customFormat="1" x14ac:dyDescent="0.25">
      <c r="A55" s="90">
        <v>42564</v>
      </c>
      <c r="B55" s="89">
        <v>1894</v>
      </c>
      <c r="C55" s="482" t="s">
        <v>420</v>
      </c>
      <c r="D55" s="482"/>
      <c r="E55" s="483"/>
      <c r="F55" s="106"/>
      <c r="G55" s="89"/>
      <c r="H55" s="475"/>
      <c r="I55" s="505"/>
    </row>
    <row r="56" spans="1:9" s="125" customFormat="1" x14ac:dyDescent="0.25">
      <c r="A56" s="90">
        <v>42564</v>
      </c>
      <c r="B56" s="89">
        <v>1.5</v>
      </c>
      <c r="C56" s="482" t="s">
        <v>217</v>
      </c>
      <c r="D56" s="482"/>
      <c r="E56" s="483"/>
      <c r="F56" s="106"/>
      <c r="G56" s="89"/>
      <c r="H56" s="475"/>
      <c r="I56" s="505"/>
    </row>
    <row r="57" spans="1:9" s="125" customFormat="1" x14ac:dyDescent="0.25">
      <c r="A57" s="90">
        <v>42569</v>
      </c>
      <c r="B57" s="89">
        <v>500</v>
      </c>
      <c r="C57" s="482" t="s">
        <v>238</v>
      </c>
      <c r="D57" s="482"/>
      <c r="E57" s="483"/>
      <c r="F57" s="106"/>
      <c r="G57" s="89"/>
      <c r="H57" s="475"/>
      <c r="I57" s="505"/>
    </row>
    <row r="58" spans="1:9" s="125" customFormat="1" x14ac:dyDescent="0.25">
      <c r="A58" s="90">
        <v>42569</v>
      </c>
      <c r="B58" s="89">
        <v>1.5</v>
      </c>
      <c r="C58" s="482" t="s">
        <v>217</v>
      </c>
      <c r="D58" s="482"/>
      <c r="E58" s="483"/>
      <c r="F58" s="106"/>
      <c r="G58" s="89"/>
      <c r="H58" s="475"/>
      <c r="I58" s="505"/>
    </row>
    <row r="59" spans="1:9" s="125" customFormat="1" x14ac:dyDescent="0.25">
      <c r="A59" s="90">
        <v>42569</v>
      </c>
      <c r="B59" s="89">
        <v>38.299999999999997</v>
      </c>
      <c r="C59" s="482" t="s">
        <v>376</v>
      </c>
      <c r="D59" s="482"/>
      <c r="E59" s="483"/>
      <c r="F59" s="106"/>
      <c r="G59" s="89"/>
      <c r="H59" s="475"/>
      <c r="I59" s="505"/>
    </row>
    <row r="60" spans="1:9" s="125" customFormat="1" x14ac:dyDescent="0.25">
      <c r="A60" s="90">
        <v>42571</v>
      </c>
      <c r="B60" s="89">
        <v>850</v>
      </c>
      <c r="C60" s="482" t="s">
        <v>396</v>
      </c>
      <c r="D60" s="482"/>
      <c r="E60" s="483"/>
      <c r="F60" s="106"/>
      <c r="G60" s="89"/>
      <c r="H60" s="475"/>
      <c r="I60" s="505"/>
    </row>
    <row r="61" spans="1:9" s="125" customFormat="1" x14ac:dyDescent="0.25">
      <c r="A61" s="90">
        <v>42571</v>
      </c>
      <c r="B61" s="89">
        <v>1.5</v>
      </c>
      <c r="C61" s="482" t="s">
        <v>217</v>
      </c>
      <c r="D61" s="482"/>
      <c r="E61" s="483"/>
      <c r="F61" s="106"/>
      <c r="G61" s="89"/>
      <c r="H61" s="475"/>
      <c r="I61" s="505"/>
    </row>
    <row r="62" spans="1:9" s="125" customFormat="1" x14ac:dyDescent="0.25">
      <c r="A62" s="90">
        <v>42571</v>
      </c>
      <c r="B62" s="89">
        <v>500</v>
      </c>
      <c r="C62" s="482" t="s">
        <v>395</v>
      </c>
      <c r="D62" s="482"/>
      <c r="E62" s="483"/>
      <c r="F62" s="106"/>
      <c r="G62" s="89"/>
      <c r="H62" s="475"/>
      <c r="I62" s="505"/>
    </row>
    <row r="63" spans="1:9" s="125" customFormat="1" x14ac:dyDescent="0.25">
      <c r="A63" s="90">
        <v>42571</v>
      </c>
      <c r="B63" s="89">
        <v>1.5</v>
      </c>
      <c r="C63" s="482" t="s">
        <v>217</v>
      </c>
      <c r="D63" s="482"/>
      <c r="E63" s="483"/>
      <c r="F63" s="106"/>
      <c r="G63" s="89"/>
      <c r="H63" s="475"/>
      <c r="I63" s="505"/>
    </row>
    <row r="64" spans="1:9" s="125" customFormat="1" x14ac:dyDescent="0.25">
      <c r="A64" s="90">
        <v>42571</v>
      </c>
      <c r="B64" s="89">
        <v>800</v>
      </c>
      <c r="C64" s="482" t="s">
        <v>238</v>
      </c>
      <c r="D64" s="482"/>
      <c r="E64" s="483"/>
      <c r="F64" s="106"/>
      <c r="G64" s="89"/>
      <c r="H64" s="475"/>
      <c r="I64" s="505"/>
    </row>
    <row r="65" spans="1:9" s="125" customFormat="1" x14ac:dyDescent="0.25">
      <c r="A65" s="90">
        <v>42571</v>
      </c>
      <c r="B65" s="89">
        <v>1.5</v>
      </c>
      <c r="C65" s="482" t="s">
        <v>217</v>
      </c>
      <c r="D65" s="482"/>
      <c r="E65" s="483"/>
      <c r="F65" s="106"/>
      <c r="G65" s="89"/>
      <c r="H65" s="475"/>
      <c r="I65" s="505"/>
    </row>
    <row r="66" spans="1:9" s="125" customFormat="1" x14ac:dyDescent="0.25">
      <c r="A66" s="90">
        <v>42573</v>
      </c>
      <c r="B66" s="89">
        <v>2500</v>
      </c>
      <c r="C66" s="482" t="s">
        <v>421</v>
      </c>
      <c r="D66" s="482"/>
      <c r="E66" s="483"/>
      <c r="F66" s="132"/>
      <c r="G66" s="101"/>
      <c r="H66" s="475"/>
      <c r="I66" s="505"/>
    </row>
    <row r="67" spans="1:9" s="125" customFormat="1" x14ac:dyDescent="0.25">
      <c r="A67" s="90">
        <v>42573</v>
      </c>
      <c r="B67" s="89">
        <v>1.5</v>
      </c>
      <c r="C67" s="482" t="s">
        <v>217</v>
      </c>
      <c r="D67" s="482"/>
      <c r="E67" s="483"/>
      <c r="F67" s="132"/>
      <c r="G67" s="101"/>
      <c r="H67" s="475"/>
      <c r="I67" s="505"/>
    </row>
    <row r="68" spans="1:9" s="125" customFormat="1" x14ac:dyDescent="0.25">
      <c r="A68" s="90">
        <v>42578</v>
      </c>
      <c r="B68" s="89">
        <v>300</v>
      </c>
      <c r="C68" s="482" t="s">
        <v>238</v>
      </c>
      <c r="D68" s="482"/>
      <c r="E68" s="483"/>
      <c r="F68" s="132"/>
      <c r="G68" s="101"/>
      <c r="H68" s="475"/>
      <c r="I68" s="505"/>
    </row>
    <row r="69" spans="1:9" s="125" customFormat="1" x14ac:dyDescent="0.25">
      <c r="A69" s="90">
        <v>42578</v>
      </c>
      <c r="B69" s="89">
        <v>1.5</v>
      </c>
      <c r="C69" s="482" t="s">
        <v>217</v>
      </c>
      <c r="D69" s="482"/>
      <c r="E69" s="483"/>
      <c r="F69" s="132"/>
      <c r="G69" s="101"/>
      <c r="H69" s="475"/>
      <c r="I69" s="505"/>
    </row>
    <row r="70" spans="1:9" s="125" customFormat="1" x14ac:dyDescent="0.25">
      <c r="A70" s="90">
        <v>42580</v>
      </c>
      <c r="B70" s="89">
        <v>435</v>
      </c>
      <c r="C70" s="482" t="s">
        <v>397</v>
      </c>
      <c r="D70" s="482"/>
      <c r="E70" s="483"/>
      <c r="F70" s="132"/>
      <c r="G70" s="101"/>
      <c r="H70" s="475"/>
      <c r="I70" s="505"/>
    </row>
    <row r="71" spans="1:9" s="125" customFormat="1" x14ac:dyDescent="0.25">
      <c r="A71" s="90">
        <v>42580</v>
      </c>
      <c r="B71" s="89">
        <v>1.5</v>
      </c>
      <c r="C71" s="482" t="s">
        <v>217</v>
      </c>
      <c r="D71" s="482"/>
      <c r="E71" s="483"/>
      <c r="F71" s="132"/>
      <c r="G71" s="101"/>
      <c r="H71" s="475"/>
      <c r="I71" s="505"/>
    </row>
    <row r="72" spans="1:9" s="125" customFormat="1" x14ac:dyDescent="0.25">
      <c r="A72" s="90">
        <v>42580</v>
      </c>
      <c r="B72" s="89">
        <v>435</v>
      </c>
      <c r="C72" s="482" t="s">
        <v>282</v>
      </c>
      <c r="D72" s="482"/>
      <c r="E72" s="483"/>
      <c r="F72" s="132"/>
      <c r="G72" s="101"/>
      <c r="H72" s="475"/>
      <c r="I72" s="505"/>
    </row>
    <row r="73" spans="1:9" s="125" customFormat="1" x14ac:dyDescent="0.25">
      <c r="A73" s="90">
        <v>42580</v>
      </c>
      <c r="B73" s="89">
        <v>1.5</v>
      </c>
      <c r="C73" s="482" t="s">
        <v>217</v>
      </c>
      <c r="D73" s="482"/>
      <c r="E73" s="483"/>
      <c r="F73" s="132"/>
      <c r="G73" s="101"/>
      <c r="H73" s="475"/>
      <c r="I73" s="505"/>
    </row>
    <row r="74" spans="1:9" s="125" customFormat="1" x14ac:dyDescent="0.25">
      <c r="A74" s="90">
        <v>42580</v>
      </c>
      <c r="B74" s="89">
        <v>435</v>
      </c>
      <c r="C74" s="482" t="s">
        <v>289</v>
      </c>
      <c r="D74" s="482"/>
      <c r="E74" s="483"/>
      <c r="F74" s="132"/>
      <c r="G74" s="101"/>
      <c r="H74" s="475"/>
      <c r="I74" s="505"/>
    </row>
    <row r="75" spans="1:9" s="125" customFormat="1" x14ac:dyDescent="0.25">
      <c r="A75" s="90">
        <v>42580</v>
      </c>
      <c r="B75" s="89">
        <v>1.5</v>
      </c>
      <c r="C75" s="482" t="s">
        <v>217</v>
      </c>
      <c r="D75" s="482"/>
      <c r="E75" s="483"/>
      <c r="F75" s="132"/>
      <c r="G75" s="101"/>
      <c r="H75" s="475"/>
      <c r="I75" s="505"/>
    </row>
    <row r="76" spans="1:9" s="125" customFormat="1" x14ac:dyDescent="0.25">
      <c r="A76" s="90">
        <v>42580</v>
      </c>
      <c r="B76" s="89">
        <v>1500</v>
      </c>
      <c r="C76" s="482" t="s">
        <v>238</v>
      </c>
      <c r="D76" s="482"/>
      <c r="E76" s="483"/>
      <c r="F76" s="132"/>
      <c r="G76" s="101"/>
      <c r="H76" s="475"/>
      <c r="I76" s="505"/>
    </row>
    <row r="77" spans="1:9" s="125" customFormat="1" ht="15.75" thickBot="1" x14ac:dyDescent="0.3">
      <c r="A77" s="110">
        <v>42580</v>
      </c>
      <c r="B77" s="102">
        <v>1.5</v>
      </c>
      <c r="C77" s="486" t="s">
        <v>217</v>
      </c>
      <c r="D77" s="486"/>
      <c r="E77" s="487"/>
      <c r="F77" s="107"/>
      <c r="G77" s="102"/>
      <c r="H77" s="516"/>
      <c r="I77" s="517"/>
    </row>
    <row r="78" spans="1:9" s="125" customFormat="1" x14ac:dyDescent="0.25"/>
  </sheetData>
  <mergeCells count="146">
    <mergeCell ref="H74:I74"/>
    <mergeCell ref="H75:I75"/>
    <mergeCell ref="H76:I76"/>
    <mergeCell ref="H77:I77"/>
    <mergeCell ref="H68:I68"/>
    <mergeCell ref="H69:I69"/>
    <mergeCell ref="H70:I70"/>
    <mergeCell ref="H71:I71"/>
    <mergeCell ref="H72:I72"/>
    <mergeCell ref="H73:I73"/>
    <mergeCell ref="H62:I62"/>
    <mergeCell ref="H63:I63"/>
    <mergeCell ref="H64:I64"/>
    <mergeCell ref="H65:I65"/>
    <mergeCell ref="H66:I66"/>
    <mergeCell ref="H67:I67"/>
    <mergeCell ref="C76:E76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C70:E70"/>
    <mergeCell ref="C71:E71"/>
    <mergeCell ref="C72:E72"/>
    <mergeCell ref="C73:E73"/>
    <mergeCell ref="C74:E74"/>
    <mergeCell ref="C75:E75"/>
    <mergeCell ref="C61:E61"/>
    <mergeCell ref="C62:E62"/>
    <mergeCell ref="C63:E63"/>
    <mergeCell ref="C65:E65"/>
    <mergeCell ref="C77:E77"/>
    <mergeCell ref="C64:E64"/>
    <mergeCell ref="C66:E66"/>
    <mergeCell ref="C67:E67"/>
    <mergeCell ref="C68:E68"/>
    <mergeCell ref="C69:E69"/>
    <mergeCell ref="C55:E55"/>
    <mergeCell ref="C56:E56"/>
    <mergeCell ref="C57:E57"/>
    <mergeCell ref="C58:E58"/>
    <mergeCell ref="C59:E59"/>
    <mergeCell ref="C60:E60"/>
    <mergeCell ref="C51:E51"/>
    <mergeCell ref="H51:I51"/>
    <mergeCell ref="C52:E52"/>
    <mergeCell ref="H52:I52"/>
    <mergeCell ref="C53:E53"/>
    <mergeCell ref="C54:E54"/>
    <mergeCell ref="C48:E48"/>
    <mergeCell ref="H48:I48"/>
    <mergeCell ref="C49:E49"/>
    <mergeCell ref="H49:I49"/>
    <mergeCell ref="C50:E50"/>
    <mergeCell ref="H50:I50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A11:I11"/>
    <mergeCell ref="A12:E12"/>
    <mergeCell ref="F12:I12"/>
    <mergeCell ref="C13:E13"/>
    <mergeCell ref="H13:I13"/>
    <mergeCell ref="C14:E14"/>
    <mergeCell ref="H14:I14"/>
    <mergeCell ref="C6:D6"/>
    <mergeCell ref="C7:D7"/>
    <mergeCell ref="C8:D8"/>
    <mergeCell ref="C9:D9"/>
    <mergeCell ref="F9:G9"/>
    <mergeCell ref="A10:I10"/>
    <mergeCell ref="C2:I2"/>
    <mergeCell ref="C3:D4"/>
    <mergeCell ref="E3:E4"/>
    <mergeCell ref="F3:H3"/>
    <mergeCell ref="I3:I4"/>
    <mergeCell ref="C5:D5"/>
    <mergeCell ref="F5:G5"/>
  </mergeCells>
  <pageMargins left="0.7" right="0.7" top="0.75" bottom="0.75" header="0.3" footer="0.3"/>
  <pageSetup paperSize="9" scale="77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4"/>
  <dimension ref="A1:I75"/>
  <sheetViews>
    <sheetView topLeftCell="A22" zoomScaleNormal="100" workbookViewId="0">
      <selection activeCell="C16" sqref="C16:E16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424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422</v>
      </c>
      <c r="D5" s="359"/>
      <c r="E5" s="10">
        <v>170.57</v>
      </c>
      <c r="F5" s="360">
        <v>30052.82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10212</v>
      </c>
      <c r="F6" s="10">
        <v>2786</v>
      </c>
      <c r="G6" s="10">
        <v>46755.199999999997</v>
      </c>
      <c r="H6" s="26"/>
      <c r="I6" s="28"/>
    </row>
    <row r="7" spans="1:9" x14ac:dyDescent="0.25">
      <c r="C7" s="518" t="s">
        <v>428</v>
      </c>
      <c r="D7" s="519"/>
      <c r="E7" s="10"/>
      <c r="F7" s="10">
        <v>1450</v>
      </c>
      <c r="G7" s="10"/>
      <c r="H7" s="26"/>
      <c r="I7" s="28"/>
    </row>
    <row r="8" spans="1:9" x14ac:dyDescent="0.25">
      <c r="C8" s="494" t="s">
        <v>298</v>
      </c>
      <c r="D8" s="495"/>
      <c r="E8" s="10">
        <v>30000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37711.5</v>
      </c>
      <c r="F9" s="10">
        <v>31938.86</v>
      </c>
      <c r="G9" s="10"/>
      <c r="H9" s="26"/>
      <c r="I9" s="28"/>
    </row>
    <row r="10" spans="1:9" ht="36.75" customHeight="1" thickBot="1" x14ac:dyDescent="0.3">
      <c r="C10" s="420" t="s">
        <v>423</v>
      </c>
      <c r="D10" s="421"/>
      <c r="E10" s="47">
        <f>E5+E6+E8-E9</f>
        <v>2671.0699999999997</v>
      </c>
      <c r="F10" s="422">
        <f>F5+F6+G6+F7+F8-F9-G9</f>
        <v>49105.159999999989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81"/>
      <c r="F14" s="10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42587</v>
      </c>
      <c r="B15" s="89">
        <v>1587.38</v>
      </c>
      <c r="C15" s="482" t="s">
        <v>393</v>
      </c>
      <c r="D15" s="482"/>
      <c r="E15" s="483"/>
      <c r="F15" s="90">
        <v>42583</v>
      </c>
      <c r="G15" s="89">
        <v>10.23</v>
      </c>
      <c r="H15" s="482" t="s">
        <v>244</v>
      </c>
      <c r="I15" s="483"/>
    </row>
    <row r="16" spans="1:9" s="125" customFormat="1" ht="15" customHeight="1" x14ac:dyDescent="0.25">
      <c r="A16" s="90">
        <v>42587</v>
      </c>
      <c r="B16" s="89">
        <v>7734.82</v>
      </c>
      <c r="C16" s="482" t="s">
        <v>188</v>
      </c>
      <c r="D16" s="482"/>
      <c r="E16" s="483"/>
      <c r="F16" s="90">
        <v>42584</v>
      </c>
      <c r="G16" s="89">
        <v>9.69</v>
      </c>
      <c r="H16" s="482" t="s">
        <v>244</v>
      </c>
      <c r="I16" s="483"/>
    </row>
    <row r="17" spans="1:9" s="125" customFormat="1" ht="15" customHeight="1" x14ac:dyDescent="0.25">
      <c r="A17" s="90">
        <v>42587</v>
      </c>
      <c r="B17" s="89">
        <v>1669.56</v>
      </c>
      <c r="C17" s="482" t="s">
        <v>392</v>
      </c>
      <c r="D17" s="482"/>
      <c r="E17" s="483"/>
      <c r="F17" s="90">
        <v>42584</v>
      </c>
      <c r="G17" s="89">
        <v>31.5</v>
      </c>
      <c r="H17" s="482" t="s">
        <v>244</v>
      </c>
      <c r="I17" s="483"/>
    </row>
    <row r="18" spans="1:9" s="125" customFormat="1" ht="15" customHeight="1" x14ac:dyDescent="0.25">
      <c r="A18" s="90">
        <v>42587</v>
      </c>
      <c r="B18" s="89">
        <v>1.5</v>
      </c>
      <c r="C18" s="482" t="s">
        <v>217</v>
      </c>
      <c r="D18" s="482"/>
      <c r="E18" s="483"/>
      <c r="F18" s="90">
        <v>42585</v>
      </c>
      <c r="G18" s="89">
        <v>37.32</v>
      </c>
      <c r="H18" s="482" t="s">
        <v>244</v>
      </c>
      <c r="I18" s="483"/>
    </row>
    <row r="19" spans="1:9" s="125" customFormat="1" ht="15" customHeight="1" x14ac:dyDescent="0.25">
      <c r="A19" s="90">
        <v>42587</v>
      </c>
      <c r="B19" s="89">
        <v>1706.62</v>
      </c>
      <c r="C19" s="482" t="s">
        <v>390</v>
      </c>
      <c r="D19" s="482"/>
      <c r="E19" s="483"/>
      <c r="F19" s="90">
        <v>42586</v>
      </c>
      <c r="G19" s="89">
        <v>74.56</v>
      </c>
      <c r="H19" s="482" t="s">
        <v>244</v>
      </c>
      <c r="I19" s="483"/>
    </row>
    <row r="20" spans="1:9" s="125" customFormat="1" ht="15" customHeight="1" x14ac:dyDescent="0.25">
      <c r="A20" s="90">
        <v>42587</v>
      </c>
      <c r="B20" s="89">
        <v>1.5</v>
      </c>
      <c r="C20" s="482" t="s">
        <v>217</v>
      </c>
      <c r="D20" s="482"/>
      <c r="E20" s="483"/>
      <c r="F20" s="90">
        <v>42586</v>
      </c>
      <c r="G20" s="89">
        <v>30000</v>
      </c>
      <c r="H20" s="482" t="s">
        <v>290</v>
      </c>
      <c r="I20" s="483"/>
    </row>
    <row r="21" spans="1:9" s="125" customFormat="1" ht="15" customHeight="1" x14ac:dyDescent="0.25">
      <c r="A21" s="90">
        <v>42587</v>
      </c>
      <c r="B21" s="89">
        <v>1600.88</v>
      </c>
      <c r="C21" s="482" t="s">
        <v>389</v>
      </c>
      <c r="D21" s="482"/>
      <c r="E21" s="483"/>
      <c r="F21" s="90">
        <v>42587</v>
      </c>
      <c r="G21" s="89">
        <v>34.01</v>
      </c>
      <c r="H21" s="482" t="s">
        <v>244</v>
      </c>
      <c r="I21" s="483"/>
    </row>
    <row r="22" spans="1:9" s="125" customFormat="1" ht="15" customHeight="1" x14ac:dyDescent="0.25">
      <c r="A22" s="90">
        <v>42587</v>
      </c>
      <c r="B22" s="89">
        <v>1.5</v>
      </c>
      <c r="C22" s="482" t="s">
        <v>217</v>
      </c>
      <c r="D22" s="482"/>
      <c r="E22" s="483"/>
      <c r="F22" s="90">
        <v>42588</v>
      </c>
      <c r="G22" s="89">
        <v>31.82</v>
      </c>
      <c r="H22" s="482" t="s">
        <v>244</v>
      </c>
      <c r="I22" s="483"/>
    </row>
    <row r="23" spans="1:9" s="125" customFormat="1" ht="15" customHeight="1" x14ac:dyDescent="0.25">
      <c r="A23" s="90">
        <v>42587</v>
      </c>
      <c r="B23" s="89">
        <v>1630.32</v>
      </c>
      <c r="C23" s="482" t="s">
        <v>388</v>
      </c>
      <c r="D23" s="482"/>
      <c r="E23" s="483"/>
      <c r="F23" s="90">
        <v>42590</v>
      </c>
      <c r="G23" s="89">
        <v>27.27</v>
      </c>
      <c r="H23" s="482" t="s">
        <v>244</v>
      </c>
      <c r="I23" s="483"/>
    </row>
    <row r="24" spans="1:9" s="125" customFormat="1" ht="15" customHeight="1" x14ac:dyDescent="0.25">
      <c r="A24" s="90">
        <v>42587</v>
      </c>
      <c r="B24" s="89">
        <v>1.5</v>
      </c>
      <c r="C24" s="482" t="s">
        <v>217</v>
      </c>
      <c r="D24" s="482"/>
      <c r="E24" s="483"/>
      <c r="F24" s="90">
        <v>42590</v>
      </c>
      <c r="G24" s="89">
        <v>91.5</v>
      </c>
      <c r="H24" s="482" t="s">
        <v>16</v>
      </c>
      <c r="I24" s="483"/>
    </row>
    <row r="25" spans="1:9" s="125" customFormat="1" ht="15" customHeight="1" x14ac:dyDescent="0.25">
      <c r="A25" s="90">
        <v>42587</v>
      </c>
      <c r="B25" s="89">
        <v>1620.5</v>
      </c>
      <c r="C25" s="482" t="s">
        <v>408</v>
      </c>
      <c r="D25" s="482"/>
      <c r="E25" s="483"/>
      <c r="F25" s="90">
        <v>42591</v>
      </c>
      <c r="G25" s="89">
        <v>11.05</v>
      </c>
      <c r="H25" s="482" t="s">
        <v>244</v>
      </c>
      <c r="I25" s="483"/>
    </row>
    <row r="26" spans="1:9" s="125" customFormat="1" ht="15" customHeight="1" x14ac:dyDescent="0.25">
      <c r="A26" s="90">
        <v>42587</v>
      </c>
      <c r="B26" s="89">
        <v>1.5</v>
      </c>
      <c r="C26" s="482" t="s">
        <v>217</v>
      </c>
      <c r="D26" s="482"/>
      <c r="E26" s="483"/>
      <c r="F26" s="90">
        <v>42592</v>
      </c>
      <c r="G26" s="89">
        <v>24.74</v>
      </c>
      <c r="H26" s="482" t="s">
        <v>244</v>
      </c>
      <c r="I26" s="483"/>
    </row>
    <row r="27" spans="1:9" s="125" customFormat="1" ht="15" customHeight="1" x14ac:dyDescent="0.25">
      <c r="A27" s="90">
        <v>42587</v>
      </c>
      <c r="B27" s="89">
        <v>1658.65</v>
      </c>
      <c r="C27" s="482" t="s">
        <v>391</v>
      </c>
      <c r="D27" s="482"/>
      <c r="E27" s="483"/>
      <c r="F27" s="90">
        <v>42593</v>
      </c>
      <c r="G27" s="89">
        <v>4.05</v>
      </c>
      <c r="H27" s="482" t="s">
        <v>244</v>
      </c>
      <c r="I27" s="483"/>
    </row>
    <row r="28" spans="1:9" s="125" customFormat="1" ht="15" customHeight="1" x14ac:dyDescent="0.25">
      <c r="A28" s="90">
        <v>42587</v>
      </c>
      <c r="B28" s="89">
        <v>1.5</v>
      </c>
      <c r="C28" s="482" t="s">
        <v>217</v>
      </c>
      <c r="D28" s="482"/>
      <c r="E28" s="483"/>
      <c r="F28" s="90">
        <v>42594</v>
      </c>
      <c r="G28" s="89">
        <v>17.850000000000001</v>
      </c>
      <c r="H28" s="482" t="s">
        <v>244</v>
      </c>
      <c r="I28" s="483"/>
    </row>
    <row r="29" spans="1:9" s="125" customFormat="1" ht="15" customHeight="1" x14ac:dyDescent="0.25">
      <c r="A29" s="90">
        <v>42587</v>
      </c>
      <c r="B29" s="89">
        <v>647.48</v>
      </c>
      <c r="C29" s="482" t="s">
        <v>402</v>
      </c>
      <c r="D29" s="482"/>
      <c r="E29" s="483"/>
      <c r="F29" s="90">
        <v>42595</v>
      </c>
      <c r="G29" s="89">
        <v>2.2200000000000002</v>
      </c>
      <c r="H29" s="482" t="s">
        <v>244</v>
      </c>
      <c r="I29" s="483"/>
    </row>
    <row r="30" spans="1:9" s="125" customFormat="1" ht="15" customHeight="1" x14ac:dyDescent="0.25">
      <c r="A30" s="90">
        <v>42587</v>
      </c>
      <c r="B30" s="89">
        <v>1.5</v>
      </c>
      <c r="C30" s="482" t="s">
        <v>217</v>
      </c>
      <c r="D30" s="482"/>
      <c r="E30" s="483"/>
      <c r="F30" s="90">
        <v>42596</v>
      </c>
      <c r="G30" s="89">
        <v>1.59</v>
      </c>
      <c r="H30" s="491" t="s">
        <v>244</v>
      </c>
      <c r="I30" s="492"/>
    </row>
    <row r="31" spans="1:9" s="125" customFormat="1" ht="15" customHeight="1" x14ac:dyDescent="0.25">
      <c r="A31" s="90">
        <v>42587</v>
      </c>
      <c r="B31" s="89">
        <v>323.74</v>
      </c>
      <c r="C31" s="482" t="s">
        <v>425</v>
      </c>
      <c r="D31" s="482"/>
      <c r="E31" s="483"/>
      <c r="F31" s="90">
        <v>42597</v>
      </c>
      <c r="G31" s="89">
        <v>19.010000000000002</v>
      </c>
      <c r="H31" s="491" t="s">
        <v>244</v>
      </c>
      <c r="I31" s="492"/>
    </row>
    <row r="32" spans="1:9" s="125" customFormat="1" ht="15" customHeight="1" x14ac:dyDescent="0.25">
      <c r="A32" s="90">
        <v>42587</v>
      </c>
      <c r="B32" s="89">
        <v>1.5</v>
      </c>
      <c r="C32" s="482" t="s">
        <v>217</v>
      </c>
      <c r="D32" s="482"/>
      <c r="E32" s="483"/>
      <c r="F32" s="90">
        <v>42597</v>
      </c>
      <c r="G32" s="89">
        <v>54.3</v>
      </c>
      <c r="H32" s="482" t="s">
        <v>21</v>
      </c>
      <c r="I32" s="483"/>
    </row>
    <row r="33" spans="1:9" s="125" customFormat="1" ht="15" customHeight="1" x14ac:dyDescent="0.25">
      <c r="A33" s="90">
        <v>42587</v>
      </c>
      <c r="B33" s="89">
        <v>850</v>
      </c>
      <c r="C33" s="482" t="s">
        <v>403</v>
      </c>
      <c r="D33" s="482"/>
      <c r="E33" s="483"/>
      <c r="F33" s="90">
        <v>42597</v>
      </c>
      <c r="G33" s="89">
        <v>513.79999999999995</v>
      </c>
      <c r="H33" s="482" t="s">
        <v>20</v>
      </c>
      <c r="I33" s="483"/>
    </row>
    <row r="34" spans="1:9" s="125" customFormat="1" ht="15" customHeight="1" x14ac:dyDescent="0.25">
      <c r="A34" s="90">
        <v>42587</v>
      </c>
      <c r="B34" s="89">
        <v>1.5</v>
      </c>
      <c r="C34" s="482" t="s">
        <v>217</v>
      </c>
      <c r="D34" s="482"/>
      <c r="E34" s="483"/>
      <c r="F34" s="90">
        <v>42597</v>
      </c>
      <c r="G34" s="89">
        <v>41.9</v>
      </c>
      <c r="H34" s="482" t="s">
        <v>20</v>
      </c>
      <c r="I34" s="483"/>
    </row>
    <row r="35" spans="1:9" s="125" customFormat="1" ht="15" customHeight="1" x14ac:dyDescent="0.25">
      <c r="A35" s="90">
        <v>42587</v>
      </c>
      <c r="B35" s="89">
        <v>341.44</v>
      </c>
      <c r="C35" s="482" t="s">
        <v>409</v>
      </c>
      <c r="D35" s="482"/>
      <c r="E35" s="483"/>
      <c r="F35" s="90">
        <v>42597</v>
      </c>
      <c r="G35" s="89">
        <v>424.6</v>
      </c>
      <c r="H35" s="482" t="s">
        <v>19</v>
      </c>
      <c r="I35" s="483"/>
    </row>
    <row r="36" spans="1:9" s="125" customFormat="1" ht="15" customHeight="1" x14ac:dyDescent="0.25">
      <c r="A36" s="90">
        <v>42587</v>
      </c>
      <c r="B36" s="89">
        <v>1.5</v>
      </c>
      <c r="C36" s="482" t="s">
        <v>217</v>
      </c>
      <c r="D36" s="482"/>
      <c r="E36" s="483"/>
      <c r="F36" s="90">
        <v>42597</v>
      </c>
      <c r="G36" s="89">
        <v>130.5</v>
      </c>
      <c r="H36" s="482" t="s">
        <v>22</v>
      </c>
      <c r="I36" s="483"/>
    </row>
    <row r="37" spans="1:9" s="125" customFormat="1" ht="15" customHeight="1" x14ac:dyDescent="0.25">
      <c r="A37" s="90">
        <v>42587</v>
      </c>
      <c r="B37" s="89">
        <v>1403</v>
      </c>
      <c r="C37" s="482" t="s">
        <v>404</v>
      </c>
      <c r="D37" s="482"/>
      <c r="E37" s="483"/>
      <c r="F37" s="90">
        <v>42597</v>
      </c>
      <c r="G37" s="89">
        <v>27.3</v>
      </c>
      <c r="H37" s="482" t="s">
        <v>194</v>
      </c>
      <c r="I37" s="483"/>
    </row>
    <row r="38" spans="1:9" s="125" customFormat="1" ht="15" customHeight="1" x14ac:dyDescent="0.25">
      <c r="A38" s="90">
        <v>42587</v>
      </c>
      <c r="B38" s="89">
        <v>1.5</v>
      </c>
      <c r="C38" s="482" t="s">
        <v>217</v>
      </c>
      <c r="D38" s="482"/>
      <c r="E38" s="483"/>
      <c r="F38" s="90">
        <v>42598</v>
      </c>
      <c r="G38" s="89">
        <v>16.579999999999998</v>
      </c>
      <c r="H38" s="482" t="s">
        <v>244</v>
      </c>
      <c r="I38" s="483"/>
    </row>
    <row r="39" spans="1:9" s="125" customFormat="1" ht="15" customHeight="1" x14ac:dyDescent="0.25">
      <c r="A39" s="90">
        <v>42590</v>
      </c>
      <c r="B39" s="89">
        <v>1000</v>
      </c>
      <c r="C39" s="482" t="s">
        <v>238</v>
      </c>
      <c r="D39" s="482"/>
      <c r="E39" s="483"/>
      <c r="F39" s="90">
        <v>42599</v>
      </c>
      <c r="G39" s="89">
        <v>30.07</v>
      </c>
      <c r="H39" s="482" t="s">
        <v>244</v>
      </c>
      <c r="I39" s="483"/>
    </row>
    <row r="40" spans="1:9" s="125" customFormat="1" ht="15" customHeight="1" x14ac:dyDescent="0.25">
      <c r="A40" s="90">
        <v>42590</v>
      </c>
      <c r="B40" s="89">
        <v>1</v>
      </c>
      <c r="C40" s="482" t="s">
        <v>217</v>
      </c>
      <c r="D40" s="482"/>
      <c r="E40" s="483"/>
      <c r="F40" s="90">
        <v>42600</v>
      </c>
      <c r="G40" s="89">
        <v>19.420000000000002</v>
      </c>
      <c r="H40" s="482" t="s">
        <v>244</v>
      </c>
      <c r="I40" s="483"/>
    </row>
    <row r="41" spans="1:9" s="125" customFormat="1" ht="15" customHeight="1" x14ac:dyDescent="0.25">
      <c r="A41" s="90">
        <v>42590</v>
      </c>
      <c r="B41" s="89">
        <v>1500</v>
      </c>
      <c r="C41" s="482" t="s">
        <v>238</v>
      </c>
      <c r="D41" s="482"/>
      <c r="E41" s="483"/>
      <c r="F41" s="90">
        <v>42601</v>
      </c>
      <c r="G41" s="89">
        <v>15.02</v>
      </c>
      <c r="H41" s="482" t="s">
        <v>244</v>
      </c>
      <c r="I41" s="483"/>
    </row>
    <row r="42" spans="1:9" s="125" customFormat="1" ht="15" customHeight="1" x14ac:dyDescent="0.25">
      <c r="A42" s="90">
        <v>42590</v>
      </c>
      <c r="B42" s="89">
        <v>1.5</v>
      </c>
      <c r="C42" s="482" t="s">
        <v>217</v>
      </c>
      <c r="D42" s="482"/>
      <c r="E42" s="483"/>
      <c r="F42" s="90">
        <v>42602</v>
      </c>
      <c r="G42" s="89">
        <v>3</v>
      </c>
      <c r="H42" s="482" t="s">
        <v>244</v>
      </c>
      <c r="I42" s="483"/>
    </row>
    <row r="43" spans="1:9" s="125" customFormat="1" ht="15" customHeight="1" x14ac:dyDescent="0.25">
      <c r="A43" s="90">
        <v>42592</v>
      </c>
      <c r="B43" s="89">
        <v>354.08</v>
      </c>
      <c r="C43" s="482" t="s">
        <v>343</v>
      </c>
      <c r="D43" s="482"/>
      <c r="E43" s="483"/>
      <c r="F43" s="90">
        <v>42604</v>
      </c>
      <c r="G43" s="89">
        <v>9.34</v>
      </c>
      <c r="H43" s="482" t="s">
        <v>244</v>
      </c>
      <c r="I43" s="483"/>
    </row>
    <row r="44" spans="1:9" s="125" customFormat="1" x14ac:dyDescent="0.25">
      <c r="A44" s="90">
        <v>42592</v>
      </c>
      <c r="B44" s="89">
        <v>1684.08</v>
      </c>
      <c r="C44" s="482" t="s">
        <v>343</v>
      </c>
      <c r="D44" s="482"/>
      <c r="E44" s="483"/>
      <c r="F44" s="90">
        <v>42605</v>
      </c>
      <c r="G44" s="89">
        <v>16.73</v>
      </c>
      <c r="H44" s="482" t="s">
        <v>244</v>
      </c>
      <c r="I44" s="483"/>
    </row>
    <row r="45" spans="1:9" s="125" customFormat="1" x14ac:dyDescent="0.25">
      <c r="A45" s="90">
        <v>42592</v>
      </c>
      <c r="B45" s="89">
        <v>500</v>
      </c>
      <c r="C45" s="482" t="s">
        <v>395</v>
      </c>
      <c r="D45" s="482"/>
      <c r="E45" s="483"/>
      <c r="F45" s="90">
        <v>42606</v>
      </c>
      <c r="G45" s="89">
        <v>6.79</v>
      </c>
      <c r="H45" s="482" t="s">
        <v>244</v>
      </c>
      <c r="I45" s="483"/>
    </row>
    <row r="46" spans="1:9" s="125" customFormat="1" x14ac:dyDescent="0.25">
      <c r="A46" s="90">
        <v>42592</v>
      </c>
      <c r="B46" s="89">
        <v>1.5</v>
      </c>
      <c r="C46" s="482" t="s">
        <v>217</v>
      </c>
      <c r="D46" s="482"/>
      <c r="E46" s="483"/>
      <c r="F46" s="90">
        <v>42606</v>
      </c>
      <c r="G46" s="89">
        <v>137</v>
      </c>
      <c r="H46" s="482" t="s">
        <v>239</v>
      </c>
      <c r="I46" s="483"/>
    </row>
    <row r="47" spans="1:9" s="125" customFormat="1" x14ac:dyDescent="0.25">
      <c r="A47" s="90">
        <v>42592</v>
      </c>
      <c r="B47" s="89">
        <v>500</v>
      </c>
      <c r="C47" s="482" t="s">
        <v>426</v>
      </c>
      <c r="D47" s="482"/>
      <c r="E47" s="483"/>
      <c r="F47" s="90">
        <v>42607</v>
      </c>
      <c r="G47" s="89">
        <v>25.04</v>
      </c>
      <c r="H47" s="482" t="s">
        <v>244</v>
      </c>
      <c r="I47" s="483"/>
    </row>
    <row r="48" spans="1:9" s="125" customFormat="1" x14ac:dyDescent="0.25">
      <c r="A48" s="90">
        <v>42592</v>
      </c>
      <c r="B48" s="89">
        <v>1.5</v>
      </c>
      <c r="C48" s="482" t="s">
        <v>217</v>
      </c>
      <c r="D48" s="482"/>
      <c r="E48" s="483"/>
      <c r="F48" s="90">
        <v>42608</v>
      </c>
      <c r="G48" s="89">
        <v>2.8</v>
      </c>
      <c r="H48" s="482" t="s">
        <v>244</v>
      </c>
      <c r="I48" s="483"/>
    </row>
    <row r="49" spans="1:9" s="125" customFormat="1" x14ac:dyDescent="0.25">
      <c r="A49" s="90">
        <v>42594</v>
      </c>
      <c r="B49" s="89">
        <v>60.9</v>
      </c>
      <c r="C49" s="482" t="s">
        <v>273</v>
      </c>
      <c r="D49" s="482"/>
      <c r="E49" s="483"/>
      <c r="F49" s="90">
        <v>42609</v>
      </c>
      <c r="G49" s="89">
        <v>11.61</v>
      </c>
      <c r="H49" s="482" t="s">
        <v>244</v>
      </c>
      <c r="I49" s="483"/>
    </row>
    <row r="50" spans="1:9" s="125" customFormat="1" x14ac:dyDescent="0.25">
      <c r="A50" s="90">
        <v>42597</v>
      </c>
      <c r="B50" s="89">
        <v>500</v>
      </c>
      <c r="C50" s="482" t="s">
        <v>395</v>
      </c>
      <c r="D50" s="482"/>
      <c r="E50" s="483"/>
      <c r="F50" s="90">
        <v>42611</v>
      </c>
      <c r="G50" s="89">
        <v>19.260000000000002</v>
      </c>
      <c r="H50" s="482" t="s">
        <v>244</v>
      </c>
      <c r="I50" s="483"/>
    </row>
    <row r="51" spans="1:9" s="125" customFormat="1" x14ac:dyDescent="0.25">
      <c r="A51" s="90">
        <v>42597</v>
      </c>
      <c r="B51" s="89">
        <v>1.5</v>
      </c>
      <c r="C51" s="482" t="s">
        <v>217</v>
      </c>
      <c r="D51" s="482"/>
      <c r="E51" s="483"/>
      <c r="F51" s="90">
        <v>42612</v>
      </c>
      <c r="G51" s="89">
        <v>1.44</v>
      </c>
      <c r="H51" s="482" t="s">
        <v>244</v>
      </c>
      <c r="I51" s="483"/>
    </row>
    <row r="52" spans="1:9" s="125" customFormat="1" x14ac:dyDescent="0.25">
      <c r="A52" s="90">
        <v>42597</v>
      </c>
      <c r="B52" s="89">
        <v>850</v>
      </c>
      <c r="C52" s="482" t="s">
        <v>396</v>
      </c>
      <c r="D52" s="482"/>
      <c r="E52" s="483"/>
      <c r="F52" s="90">
        <v>42613</v>
      </c>
      <c r="G52" s="89">
        <v>3.95</v>
      </c>
      <c r="H52" s="482" t="s">
        <v>244</v>
      </c>
      <c r="I52" s="483"/>
    </row>
    <row r="53" spans="1:9" s="125" customFormat="1" x14ac:dyDescent="0.25">
      <c r="A53" s="90">
        <v>42597</v>
      </c>
      <c r="B53" s="89">
        <v>1.5</v>
      </c>
      <c r="C53" s="482" t="s">
        <v>217</v>
      </c>
      <c r="D53" s="482"/>
      <c r="E53" s="483"/>
      <c r="F53" s="90"/>
      <c r="G53" s="89"/>
      <c r="H53" s="482"/>
      <c r="I53" s="483"/>
    </row>
    <row r="54" spans="1:9" s="125" customFormat="1" x14ac:dyDescent="0.25">
      <c r="A54" s="90">
        <v>42598</v>
      </c>
      <c r="B54" s="89">
        <v>1000</v>
      </c>
      <c r="C54" s="482" t="s">
        <v>421</v>
      </c>
      <c r="D54" s="482"/>
      <c r="E54" s="483"/>
      <c r="F54" s="90"/>
      <c r="G54" s="89"/>
      <c r="H54" s="475"/>
      <c r="I54" s="505"/>
    </row>
    <row r="55" spans="1:9" s="125" customFormat="1" x14ac:dyDescent="0.25">
      <c r="A55" s="90">
        <v>42598</v>
      </c>
      <c r="B55" s="89">
        <v>1.5</v>
      </c>
      <c r="C55" s="482" t="s">
        <v>217</v>
      </c>
      <c r="D55" s="482"/>
      <c r="E55" s="483"/>
      <c r="F55" s="90"/>
      <c r="G55" s="89"/>
      <c r="H55" s="475"/>
      <c r="I55" s="505"/>
    </row>
    <row r="56" spans="1:9" s="125" customFormat="1" x14ac:dyDescent="0.25">
      <c r="A56" s="90">
        <v>42599</v>
      </c>
      <c r="B56" s="89">
        <v>1450</v>
      </c>
      <c r="C56" s="482" t="s">
        <v>427</v>
      </c>
      <c r="D56" s="482"/>
      <c r="E56" s="483"/>
      <c r="F56" s="90"/>
      <c r="G56" s="89"/>
      <c r="H56" s="475"/>
      <c r="I56" s="505"/>
    </row>
    <row r="57" spans="1:9" s="125" customFormat="1" x14ac:dyDescent="0.25">
      <c r="A57" s="90">
        <v>42599</v>
      </c>
      <c r="B57" s="89">
        <v>1.5</v>
      </c>
      <c r="C57" s="482" t="s">
        <v>217</v>
      </c>
      <c r="D57" s="482"/>
      <c r="E57" s="483"/>
      <c r="F57" s="90"/>
      <c r="G57" s="89"/>
      <c r="H57" s="475"/>
      <c r="I57" s="505"/>
    </row>
    <row r="58" spans="1:9" s="125" customFormat="1" x14ac:dyDescent="0.25">
      <c r="A58" s="90">
        <v>42600</v>
      </c>
      <c r="B58" s="89">
        <v>350</v>
      </c>
      <c r="C58" s="482" t="s">
        <v>238</v>
      </c>
      <c r="D58" s="482"/>
      <c r="E58" s="483"/>
      <c r="F58" s="90"/>
      <c r="G58" s="89"/>
      <c r="H58" s="475"/>
      <c r="I58" s="505"/>
    </row>
    <row r="59" spans="1:9" s="125" customFormat="1" x14ac:dyDescent="0.25">
      <c r="A59" s="90">
        <v>42600</v>
      </c>
      <c r="B59" s="89">
        <v>1</v>
      </c>
      <c r="C59" s="482" t="s">
        <v>217</v>
      </c>
      <c r="D59" s="482"/>
      <c r="E59" s="483"/>
      <c r="F59" s="90"/>
      <c r="G59" s="89"/>
      <c r="H59" s="475"/>
      <c r="I59" s="505"/>
    </row>
    <row r="60" spans="1:9" s="125" customFormat="1" x14ac:dyDescent="0.25">
      <c r="A60" s="90">
        <v>42604</v>
      </c>
      <c r="B60" s="89">
        <v>1094.05</v>
      </c>
      <c r="C60" s="482" t="s">
        <v>343</v>
      </c>
      <c r="D60" s="482"/>
      <c r="E60" s="483"/>
      <c r="F60" s="90"/>
      <c r="G60" s="89"/>
      <c r="H60" s="475"/>
      <c r="I60" s="505"/>
    </row>
    <row r="61" spans="1:9" s="125" customFormat="1" x14ac:dyDescent="0.25">
      <c r="A61" s="90">
        <v>42604</v>
      </c>
      <c r="B61" s="89">
        <v>150</v>
      </c>
      <c r="C61" s="482" t="s">
        <v>238</v>
      </c>
      <c r="D61" s="482"/>
      <c r="E61" s="483"/>
      <c r="F61" s="90"/>
      <c r="G61" s="89"/>
      <c r="H61" s="475"/>
      <c r="I61" s="505"/>
    </row>
    <row r="62" spans="1:9" s="125" customFormat="1" x14ac:dyDescent="0.25">
      <c r="A62" s="90">
        <v>42604</v>
      </c>
      <c r="B62" s="89">
        <v>1.5</v>
      </c>
      <c r="C62" s="482" t="s">
        <v>217</v>
      </c>
      <c r="D62" s="482"/>
      <c r="E62" s="483"/>
      <c r="F62" s="90"/>
      <c r="G62" s="89"/>
      <c r="H62" s="475"/>
      <c r="I62" s="505"/>
    </row>
    <row r="63" spans="1:9" s="125" customFormat="1" x14ac:dyDescent="0.25">
      <c r="A63" s="90">
        <v>42606</v>
      </c>
      <c r="B63" s="89">
        <v>800</v>
      </c>
      <c r="C63" s="482" t="s">
        <v>238</v>
      </c>
      <c r="D63" s="482"/>
      <c r="E63" s="483"/>
      <c r="F63" s="90"/>
      <c r="G63" s="89"/>
      <c r="H63" s="475"/>
      <c r="I63" s="505"/>
    </row>
    <row r="64" spans="1:9" s="125" customFormat="1" x14ac:dyDescent="0.25">
      <c r="A64" s="90">
        <v>42606</v>
      </c>
      <c r="B64" s="89">
        <v>1</v>
      </c>
      <c r="C64" s="482" t="s">
        <v>217</v>
      </c>
      <c r="D64" s="482"/>
      <c r="E64" s="483"/>
      <c r="F64" s="90"/>
      <c r="G64" s="89"/>
      <c r="H64" s="475"/>
      <c r="I64" s="505"/>
    </row>
    <row r="65" spans="1:9" s="125" customFormat="1" x14ac:dyDescent="0.25">
      <c r="A65" s="90">
        <v>42613</v>
      </c>
      <c r="B65" s="89">
        <v>300</v>
      </c>
      <c r="C65" s="482" t="s">
        <v>238</v>
      </c>
      <c r="D65" s="482"/>
      <c r="E65" s="483"/>
      <c r="F65" s="90"/>
      <c r="G65" s="89"/>
      <c r="H65" s="475"/>
      <c r="I65" s="505"/>
    </row>
    <row r="66" spans="1:9" s="125" customFormat="1" x14ac:dyDescent="0.25">
      <c r="A66" s="90">
        <v>42613</v>
      </c>
      <c r="B66" s="89">
        <v>1.5</v>
      </c>
      <c r="C66" s="482" t="s">
        <v>217</v>
      </c>
      <c r="D66" s="482"/>
      <c r="E66" s="483"/>
      <c r="F66" s="90"/>
      <c r="G66" s="89"/>
      <c r="H66" s="475"/>
      <c r="I66" s="505"/>
    </row>
    <row r="67" spans="1:9" s="125" customFormat="1" x14ac:dyDescent="0.25">
      <c r="A67" s="90">
        <v>42613</v>
      </c>
      <c r="B67" s="89">
        <v>1500</v>
      </c>
      <c r="C67" s="482" t="s">
        <v>238</v>
      </c>
      <c r="D67" s="482"/>
      <c r="E67" s="483"/>
      <c r="F67" s="100"/>
      <c r="G67" s="101"/>
      <c r="H67" s="475"/>
      <c r="I67" s="505"/>
    </row>
    <row r="68" spans="1:9" s="125" customFormat="1" x14ac:dyDescent="0.25">
      <c r="A68" s="90">
        <v>42613</v>
      </c>
      <c r="B68" s="89">
        <v>1.5</v>
      </c>
      <c r="C68" s="482" t="s">
        <v>217</v>
      </c>
      <c r="D68" s="482"/>
      <c r="E68" s="483"/>
      <c r="F68" s="100"/>
      <c r="G68" s="101"/>
      <c r="H68" s="475"/>
      <c r="I68" s="505"/>
    </row>
    <row r="69" spans="1:9" s="125" customFormat="1" x14ac:dyDescent="0.25">
      <c r="A69" s="90">
        <v>42613</v>
      </c>
      <c r="B69" s="89">
        <v>435</v>
      </c>
      <c r="C69" s="482" t="s">
        <v>282</v>
      </c>
      <c r="D69" s="482"/>
      <c r="E69" s="483"/>
      <c r="F69" s="100"/>
      <c r="G69" s="101"/>
      <c r="H69" s="475"/>
      <c r="I69" s="505"/>
    </row>
    <row r="70" spans="1:9" s="125" customFormat="1" x14ac:dyDescent="0.25">
      <c r="A70" s="90">
        <v>42613</v>
      </c>
      <c r="B70" s="89">
        <v>1.5</v>
      </c>
      <c r="C70" s="482" t="s">
        <v>217</v>
      </c>
      <c r="D70" s="482"/>
      <c r="E70" s="483"/>
      <c r="F70" s="100"/>
      <c r="G70" s="101"/>
      <c r="H70" s="475"/>
      <c r="I70" s="505"/>
    </row>
    <row r="71" spans="1:9" s="125" customFormat="1" x14ac:dyDescent="0.25">
      <c r="A71" s="90">
        <v>42613</v>
      </c>
      <c r="B71" s="89">
        <v>435</v>
      </c>
      <c r="C71" s="482" t="s">
        <v>289</v>
      </c>
      <c r="D71" s="482"/>
      <c r="E71" s="483"/>
      <c r="F71" s="100"/>
      <c r="G71" s="101"/>
      <c r="H71" s="475"/>
      <c r="I71" s="505"/>
    </row>
    <row r="72" spans="1:9" s="125" customFormat="1" x14ac:dyDescent="0.25">
      <c r="A72" s="90">
        <v>42613</v>
      </c>
      <c r="B72" s="89">
        <v>1.5</v>
      </c>
      <c r="C72" s="482" t="s">
        <v>217</v>
      </c>
      <c r="D72" s="482"/>
      <c r="E72" s="483"/>
      <c r="F72" s="100"/>
      <c r="G72" s="101"/>
      <c r="H72" s="475"/>
      <c r="I72" s="505"/>
    </row>
    <row r="73" spans="1:9" s="125" customFormat="1" x14ac:dyDescent="0.25">
      <c r="A73" s="90">
        <v>42613</v>
      </c>
      <c r="B73" s="89">
        <v>435</v>
      </c>
      <c r="C73" s="482" t="s">
        <v>397</v>
      </c>
      <c r="D73" s="482"/>
      <c r="E73" s="483"/>
      <c r="F73" s="100"/>
      <c r="G73" s="101"/>
      <c r="H73" s="475"/>
      <c r="I73" s="505"/>
    </row>
    <row r="74" spans="1:9" s="125" customFormat="1" ht="15.75" thickBot="1" x14ac:dyDescent="0.3">
      <c r="A74" s="110">
        <v>42613</v>
      </c>
      <c r="B74" s="102">
        <v>1.5</v>
      </c>
      <c r="C74" s="486" t="s">
        <v>217</v>
      </c>
      <c r="D74" s="486"/>
      <c r="E74" s="487"/>
      <c r="F74" s="110"/>
      <c r="G74" s="102"/>
      <c r="H74" s="516"/>
      <c r="I74" s="517"/>
    </row>
    <row r="75" spans="1:9" s="125" customFormat="1" x14ac:dyDescent="0.25"/>
  </sheetData>
  <mergeCells count="139">
    <mergeCell ref="C73:E73"/>
    <mergeCell ref="H73:I73"/>
    <mergeCell ref="C74:E74"/>
    <mergeCell ref="H74:I74"/>
    <mergeCell ref="C70:E70"/>
    <mergeCell ref="H70:I70"/>
    <mergeCell ref="C71:E71"/>
    <mergeCell ref="H71:I71"/>
    <mergeCell ref="C72:E72"/>
    <mergeCell ref="H72:I72"/>
    <mergeCell ref="C67:E67"/>
    <mergeCell ref="H67:I67"/>
    <mergeCell ref="C68:E68"/>
    <mergeCell ref="H68:I68"/>
    <mergeCell ref="C69:E69"/>
    <mergeCell ref="H69:I69"/>
    <mergeCell ref="C64:E64"/>
    <mergeCell ref="H64:I64"/>
    <mergeCell ref="C65:E65"/>
    <mergeCell ref="H65:I65"/>
    <mergeCell ref="C66:E66"/>
    <mergeCell ref="H66:I66"/>
    <mergeCell ref="C61:E61"/>
    <mergeCell ref="H61:I61"/>
    <mergeCell ref="C62:E62"/>
    <mergeCell ref="H62:I62"/>
    <mergeCell ref="C63:E63"/>
    <mergeCell ref="H63:I63"/>
    <mergeCell ref="C58:E58"/>
    <mergeCell ref="H58:I58"/>
    <mergeCell ref="C59:E59"/>
    <mergeCell ref="H59:I59"/>
    <mergeCell ref="C60:E60"/>
    <mergeCell ref="H60:I60"/>
    <mergeCell ref="C55:E55"/>
    <mergeCell ref="H55:I55"/>
    <mergeCell ref="C56:E56"/>
    <mergeCell ref="H56:I56"/>
    <mergeCell ref="C57:E57"/>
    <mergeCell ref="H57:I57"/>
    <mergeCell ref="C52:E52"/>
    <mergeCell ref="H52:I52"/>
    <mergeCell ref="C53:E53"/>
    <mergeCell ref="H53:I53"/>
    <mergeCell ref="C54:E54"/>
    <mergeCell ref="H54:I54"/>
    <mergeCell ref="C49:E49"/>
    <mergeCell ref="H49:I49"/>
    <mergeCell ref="C50:E50"/>
    <mergeCell ref="H50:I50"/>
    <mergeCell ref="C51:E51"/>
    <mergeCell ref="H51:I51"/>
    <mergeCell ref="C46:E46"/>
    <mergeCell ref="H46:I46"/>
    <mergeCell ref="C47:E47"/>
    <mergeCell ref="H47:I47"/>
    <mergeCell ref="C48:E48"/>
    <mergeCell ref="H48:I48"/>
    <mergeCell ref="C43:E43"/>
    <mergeCell ref="H43:I43"/>
    <mergeCell ref="C44:E44"/>
    <mergeCell ref="H44:I44"/>
    <mergeCell ref="C45:E45"/>
    <mergeCell ref="H45:I45"/>
    <mergeCell ref="C40:E40"/>
    <mergeCell ref="H40:I40"/>
    <mergeCell ref="C41:E41"/>
    <mergeCell ref="H41:I41"/>
    <mergeCell ref="C42:E42"/>
    <mergeCell ref="H42:I42"/>
    <mergeCell ref="C37:E37"/>
    <mergeCell ref="H37:I37"/>
    <mergeCell ref="C38:E38"/>
    <mergeCell ref="H38:I38"/>
    <mergeCell ref="C39:E39"/>
    <mergeCell ref="H39:I39"/>
    <mergeCell ref="C34:E34"/>
    <mergeCell ref="H34:I34"/>
    <mergeCell ref="C35:E35"/>
    <mergeCell ref="H35:I35"/>
    <mergeCell ref="C36:E36"/>
    <mergeCell ref="H36:I36"/>
    <mergeCell ref="C31:E31"/>
    <mergeCell ref="H31:I31"/>
    <mergeCell ref="C32:E32"/>
    <mergeCell ref="H32:I32"/>
    <mergeCell ref="C33:E33"/>
    <mergeCell ref="H33:I33"/>
    <mergeCell ref="C28:E28"/>
    <mergeCell ref="H28:I28"/>
    <mergeCell ref="C29:E29"/>
    <mergeCell ref="H29:I29"/>
    <mergeCell ref="C30:E30"/>
    <mergeCell ref="H30:I30"/>
    <mergeCell ref="C25:E25"/>
    <mergeCell ref="H25:I25"/>
    <mergeCell ref="C26:E26"/>
    <mergeCell ref="H26:I26"/>
    <mergeCell ref="C27:E27"/>
    <mergeCell ref="H27:I27"/>
    <mergeCell ref="C22:E22"/>
    <mergeCell ref="H22:I22"/>
    <mergeCell ref="C23:E23"/>
    <mergeCell ref="H23:I23"/>
    <mergeCell ref="C24:E24"/>
    <mergeCell ref="H24:I24"/>
    <mergeCell ref="C19:E19"/>
    <mergeCell ref="H19:I19"/>
    <mergeCell ref="C20:E20"/>
    <mergeCell ref="H20:I20"/>
    <mergeCell ref="C21:E21"/>
    <mergeCell ref="H21:I21"/>
    <mergeCell ref="C16:E16"/>
    <mergeCell ref="H16:I16"/>
    <mergeCell ref="C17:E17"/>
    <mergeCell ref="H17:I17"/>
    <mergeCell ref="C18:E18"/>
    <mergeCell ref="H18:I18"/>
    <mergeCell ref="C14:E14"/>
    <mergeCell ref="H14:I14"/>
    <mergeCell ref="C15:E15"/>
    <mergeCell ref="H15:I15"/>
    <mergeCell ref="C6:D6"/>
    <mergeCell ref="C8:D8"/>
    <mergeCell ref="C9:D9"/>
    <mergeCell ref="C10:D10"/>
    <mergeCell ref="F10:G10"/>
    <mergeCell ref="A11:I11"/>
    <mergeCell ref="C7:D7"/>
    <mergeCell ref="C2:I2"/>
    <mergeCell ref="C3:D4"/>
    <mergeCell ref="E3:E4"/>
    <mergeCell ref="F3:H3"/>
    <mergeCell ref="I3:I4"/>
    <mergeCell ref="C5:D5"/>
    <mergeCell ref="F5:G5"/>
    <mergeCell ref="A12:I12"/>
    <mergeCell ref="A13:E13"/>
    <mergeCell ref="F13:I13"/>
  </mergeCells>
  <pageMargins left="0.7" right="0.7" top="0.75" bottom="0.75" header="0.3" footer="0.3"/>
  <pageSetup paperSize="9" scale="77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5"/>
  <dimension ref="A1:I80"/>
  <sheetViews>
    <sheetView topLeftCell="A37" zoomScaleNormal="100" workbookViewId="0">
      <selection activeCell="C55" sqref="C55:E55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429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430</v>
      </c>
      <c r="D5" s="359"/>
      <c r="E5" s="10">
        <v>2671.07</v>
      </c>
      <c r="F5" s="360">
        <v>49105.16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8121.2</v>
      </c>
      <c r="F6" s="10">
        <v>3288</v>
      </c>
      <c r="G6" s="10">
        <v>32299.5</v>
      </c>
      <c r="H6" s="26"/>
      <c r="I6" s="28"/>
    </row>
    <row r="7" spans="1:9" x14ac:dyDescent="0.25">
      <c r="C7" s="518" t="s">
        <v>428</v>
      </c>
      <c r="D7" s="519"/>
      <c r="E7" s="10"/>
      <c r="F7" s="10"/>
      <c r="G7" s="10"/>
      <c r="H7" s="26"/>
      <c r="I7" s="28"/>
    </row>
    <row r="8" spans="1:9" x14ac:dyDescent="0.25">
      <c r="C8" s="494" t="s">
        <v>298</v>
      </c>
      <c r="D8" s="495"/>
      <c r="E8" s="10">
        <v>55000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43140.39</v>
      </c>
      <c r="F9" s="10">
        <v>56063.25</v>
      </c>
      <c r="G9" s="10"/>
      <c r="H9" s="26"/>
      <c r="I9" s="28"/>
    </row>
    <row r="10" spans="1:9" ht="36.75" customHeight="1" thickBot="1" x14ac:dyDescent="0.3">
      <c r="C10" s="420" t="s">
        <v>431</v>
      </c>
      <c r="D10" s="421"/>
      <c r="E10" s="47">
        <f>E5+E6+E8-E9</f>
        <v>22651.880000000005</v>
      </c>
      <c r="F10" s="422">
        <f>F5+F6+G6+F7+F8-F9-G9</f>
        <v>28629.410000000003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81"/>
      <c r="F14" s="11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42614</v>
      </c>
      <c r="B15" s="89">
        <v>2000</v>
      </c>
      <c r="C15" s="482" t="s">
        <v>322</v>
      </c>
      <c r="D15" s="482"/>
      <c r="E15" s="483"/>
      <c r="F15" s="106">
        <v>42614</v>
      </c>
      <c r="G15" s="89">
        <v>14.93</v>
      </c>
      <c r="H15" s="482" t="s">
        <v>244</v>
      </c>
      <c r="I15" s="483"/>
    </row>
    <row r="16" spans="1:9" s="125" customFormat="1" ht="15" customHeight="1" x14ac:dyDescent="0.25">
      <c r="A16" s="90">
        <v>42614</v>
      </c>
      <c r="B16" s="89">
        <v>1.5</v>
      </c>
      <c r="C16" s="482" t="s">
        <v>217</v>
      </c>
      <c r="D16" s="482"/>
      <c r="E16" s="483"/>
      <c r="F16" s="106">
        <v>42615</v>
      </c>
      <c r="G16" s="89">
        <v>6.25</v>
      </c>
      <c r="H16" s="482" t="s">
        <v>244</v>
      </c>
      <c r="I16" s="483"/>
    </row>
    <row r="17" spans="1:9" s="125" customFormat="1" ht="15" customHeight="1" x14ac:dyDescent="0.25">
      <c r="A17" s="90">
        <v>42618</v>
      </c>
      <c r="B17" s="89">
        <v>210</v>
      </c>
      <c r="C17" s="482" t="s">
        <v>238</v>
      </c>
      <c r="D17" s="482"/>
      <c r="E17" s="483"/>
      <c r="F17" s="106">
        <v>42615</v>
      </c>
      <c r="G17" s="89">
        <v>31.5</v>
      </c>
      <c r="H17" s="482" t="s">
        <v>244</v>
      </c>
      <c r="I17" s="483"/>
    </row>
    <row r="18" spans="1:9" s="125" customFormat="1" ht="15" customHeight="1" x14ac:dyDescent="0.25">
      <c r="A18" s="90">
        <v>42618</v>
      </c>
      <c r="B18" s="89">
        <v>1.5</v>
      </c>
      <c r="C18" s="482" t="s">
        <v>217</v>
      </c>
      <c r="D18" s="482"/>
      <c r="E18" s="483"/>
      <c r="F18" s="106">
        <v>42616</v>
      </c>
      <c r="G18" s="89">
        <v>20.78</v>
      </c>
      <c r="H18" s="482" t="s">
        <v>244</v>
      </c>
      <c r="I18" s="483"/>
    </row>
    <row r="19" spans="1:9" s="125" customFormat="1" ht="15" customHeight="1" x14ac:dyDescent="0.25">
      <c r="A19" s="90">
        <v>42619</v>
      </c>
      <c r="B19" s="89">
        <v>1000</v>
      </c>
      <c r="C19" s="482" t="s">
        <v>432</v>
      </c>
      <c r="D19" s="482"/>
      <c r="E19" s="483"/>
      <c r="F19" s="106">
        <v>42618</v>
      </c>
      <c r="G19" s="89">
        <v>11.65</v>
      </c>
      <c r="H19" s="482" t="s">
        <v>244</v>
      </c>
      <c r="I19" s="483"/>
    </row>
    <row r="20" spans="1:9" s="125" customFormat="1" ht="15" customHeight="1" x14ac:dyDescent="0.25">
      <c r="A20" s="90">
        <v>42619</v>
      </c>
      <c r="B20" s="89">
        <v>1.5</v>
      </c>
      <c r="C20" s="482" t="s">
        <v>217</v>
      </c>
      <c r="D20" s="482"/>
      <c r="E20" s="483"/>
      <c r="F20" s="106">
        <v>42619</v>
      </c>
      <c r="G20" s="89">
        <v>16.27</v>
      </c>
      <c r="H20" s="482" t="s">
        <v>244</v>
      </c>
      <c r="I20" s="483"/>
    </row>
    <row r="21" spans="1:9" s="125" customFormat="1" ht="15" customHeight="1" x14ac:dyDescent="0.25">
      <c r="A21" s="90">
        <v>42622</v>
      </c>
      <c r="B21" s="89">
        <v>2000</v>
      </c>
      <c r="C21" s="482" t="s">
        <v>432</v>
      </c>
      <c r="D21" s="482"/>
      <c r="E21" s="483"/>
      <c r="F21" s="106">
        <v>42620</v>
      </c>
      <c r="G21" s="89">
        <v>4.82</v>
      </c>
      <c r="H21" s="482" t="s">
        <v>244</v>
      </c>
      <c r="I21" s="483"/>
    </row>
    <row r="22" spans="1:9" s="125" customFormat="1" ht="15" customHeight="1" x14ac:dyDescent="0.25">
      <c r="A22" s="90">
        <v>42622</v>
      </c>
      <c r="B22" s="89">
        <v>1.5</v>
      </c>
      <c r="C22" s="482" t="s">
        <v>217</v>
      </c>
      <c r="D22" s="482"/>
      <c r="E22" s="483"/>
      <c r="F22" s="106">
        <v>42620</v>
      </c>
      <c r="G22" s="89">
        <v>91.75</v>
      </c>
      <c r="H22" s="482" t="s">
        <v>16</v>
      </c>
      <c r="I22" s="483"/>
    </row>
    <row r="23" spans="1:9" s="125" customFormat="1" ht="15" customHeight="1" x14ac:dyDescent="0.25">
      <c r="A23" s="90">
        <v>42622</v>
      </c>
      <c r="B23" s="89">
        <v>1000</v>
      </c>
      <c r="C23" s="482" t="s">
        <v>238</v>
      </c>
      <c r="D23" s="482"/>
      <c r="E23" s="483"/>
      <c r="F23" s="106">
        <v>42621</v>
      </c>
      <c r="G23" s="89">
        <v>3.2</v>
      </c>
      <c r="H23" s="482" t="s">
        <v>244</v>
      </c>
      <c r="I23" s="483"/>
    </row>
    <row r="24" spans="1:9" s="125" customFormat="1" ht="15" customHeight="1" x14ac:dyDescent="0.25">
      <c r="A24" s="90">
        <v>42622</v>
      </c>
      <c r="B24" s="89">
        <v>1.5</v>
      </c>
      <c r="C24" s="482" t="s">
        <v>217</v>
      </c>
      <c r="D24" s="482"/>
      <c r="E24" s="483"/>
      <c r="F24" s="106">
        <v>42622</v>
      </c>
      <c r="G24" s="89">
        <v>28</v>
      </c>
      <c r="H24" s="482" t="s">
        <v>244</v>
      </c>
      <c r="I24" s="483"/>
    </row>
    <row r="25" spans="1:9" s="125" customFormat="1" ht="15" customHeight="1" x14ac:dyDescent="0.25">
      <c r="A25" s="90">
        <v>42622</v>
      </c>
      <c r="B25" s="89">
        <v>1542</v>
      </c>
      <c r="C25" s="482" t="s">
        <v>389</v>
      </c>
      <c r="D25" s="482"/>
      <c r="E25" s="483"/>
      <c r="F25" s="106">
        <v>42622</v>
      </c>
      <c r="G25" s="89">
        <v>55000</v>
      </c>
      <c r="H25" s="482" t="s">
        <v>290</v>
      </c>
      <c r="I25" s="483"/>
    </row>
    <row r="26" spans="1:9" s="125" customFormat="1" ht="15" customHeight="1" x14ac:dyDescent="0.25">
      <c r="A26" s="90">
        <v>42622</v>
      </c>
      <c r="B26" s="89">
        <v>1.5</v>
      </c>
      <c r="C26" s="482" t="s">
        <v>217</v>
      </c>
      <c r="D26" s="482"/>
      <c r="E26" s="483"/>
      <c r="F26" s="106">
        <v>42623</v>
      </c>
      <c r="G26" s="89">
        <v>5.66</v>
      </c>
      <c r="H26" s="482" t="s">
        <v>244</v>
      </c>
      <c r="I26" s="483"/>
    </row>
    <row r="27" spans="1:9" s="125" customFormat="1" ht="15" customHeight="1" x14ac:dyDescent="0.25">
      <c r="A27" s="90">
        <v>42622</v>
      </c>
      <c r="B27" s="89">
        <v>8800.9699999999993</v>
      </c>
      <c r="C27" s="482" t="s">
        <v>188</v>
      </c>
      <c r="D27" s="482"/>
      <c r="E27" s="483"/>
      <c r="F27" s="106">
        <v>42629</v>
      </c>
      <c r="G27" s="89">
        <v>14.23</v>
      </c>
      <c r="H27" s="482" t="s">
        <v>244</v>
      </c>
      <c r="I27" s="483"/>
    </row>
    <row r="28" spans="1:9" s="125" customFormat="1" ht="15" customHeight="1" x14ac:dyDescent="0.25">
      <c r="A28" s="90">
        <v>42622</v>
      </c>
      <c r="B28" s="89">
        <v>1.5</v>
      </c>
      <c r="C28" s="482" t="s">
        <v>217</v>
      </c>
      <c r="D28" s="482"/>
      <c r="E28" s="483"/>
      <c r="F28" s="106">
        <v>42630</v>
      </c>
      <c r="G28" s="89">
        <v>12.93</v>
      </c>
      <c r="H28" s="482" t="s">
        <v>244</v>
      </c>
      <c r="I28" s="483"/>
    </row>
    <row r="29" spans="1:9" s="125" customFormat="1" ht="15" customHeight="1" x14ac:dyDescent="0.25">
      <c r="A29" s="90">
        <v>42622</v>
      </c>
      <c r="B29" s="89">
        <v>1608.49</v>
      </c>
      <c r="C29" s="482" t="s">
        <v>390</v>
      </c>
      <c r="D29" s="482"/>
      <c r="E29" s="483"/>
      <c r="F29" s="106">
        <v>42632</v>
      </c>
      <c r="G29" s="89">
        <v>26.61</v>
      </c>
      <c r="H29" s="482" t="s">
        <v>244</v>
      </c>
      <c r="I29" s="483"/>
    </row>
    <row r="30" spans="1:9" s="125" customFormat="1" ht="15" customHeight="1" x14ac:dyDescent="0.25">
      <c r="A30" s="90">
        <v>42622</v>
      </c>
      <c r="B30" s="89">
        <v>1.5</v>
      </c>
      <c r="C30" s="482" t="s">
        <v>217</v>
      </c>
      <c r="D30" s="482"/>
      <c r="E30" s="483"/>
      <c r="F30" s="106">
        <v>42632</v>
      </c>
      <c r="G30" s="89">
        <v>34.1</v>
      </c>
      <c r="H30" s="482" t="s">
        <v>19</v>
      </c>
      <c r="I30" s="483"/>
    </row>
    <row r="31" spans="1:9" s="125" customFormat="1" ht="15" customHeight="1" x14ac:dyDescent="0.25">
      <c r="A31" s="90">
        <v>42622</v>
      </c>
      <c r="B31" s="89">
        <v>1017.46</v>
      </c>
      <c r="C31" s="482" t="s">
        <v>402</v>
      </c>
      <c r="D31" s="482"/>
      <c r="E31" s="483"/>
      <c r="F31" s="106">
        <v>42632</v>
      </c>
      <c r="G31" s="89">
        <v>119.9</v>
      </c>
      <c r="H31" s="482" t="s">
        <v>22</v>
      </c>
      <c r="I31" s="483"/>
    </row>
    <row r="32" spans="1:9" s="125" customFormat="1" ht="15" customHeight="1" x14ac:dyDescent="0.25">
      <c r="A32" s="90">
        <v>42622</v>
      </c>
      <c r="B32" s="89">
        <v>1.5</v>
      </c>
      <c r="C32" s="482" t="s">
        <v>217</v>
      </c>
      <c r="D32" s="482"/>
      <c r="E32" s="483"/>
      <c r="F32" s="106">
        <v>42632</v>
      </c>
      <c r="G32" s="89">
        <v>236.1</v>
      </c>
      <c r="H32" s="482" t="s">
        <v>20</v>
      </c>
      <c r="I32" s="483"/>
    </row>
    <row r="33" spans="1:9" s="125" customFormat="1" ht="15" customHeight="1" x14ac:dyDescent="0.25">
      <c r="A33" s="90">
        <v>42622</v>
      </c>
      <c r="B33" s="89">
        <v>1591.07</v>
      </c>
      <c r="C33" s="482" t="s">
        <v>392</v>
      </c>
      <c r="D33" s="482"/>
      <c r="E33" s="483"/>
      <c r="F33" s="106">
        <v>42632</v>
      </c>
      <c r="G33" s="89">
        <v>31.6</v>
      </c>
      <c r="H33" s="482" t="s">
        <v>194</v>
      </c>
      <c r="I33" s="483"/>
    </row>
    <row r="34" spans="1:9" s="125" customFormat="1" ht="15" customHeight="1" x14ac:dyDescent="0.25">
      <c r="A34" s="90">
        <v>42622</v>
      </c>
      <c r="B34" s="89">
        <v>1.5</v>
      </c>
      <c r="C34" s="482" t="s">
        <v>217</v>
      </c>
      <c r="D34" s="482"/>
      <c r="E34" s="483"/>
      <c r="F34" s="106">
        <v>42632</v>
      </c>
      <c r="G34" s="89">
        <v>56.9</v>
      </c>
      <c r="H34" s="482" t="s">
        <v>21</v>
      </c>
      <c r="I34" s="483"/>
    </row>
    <row r="35" spans="1:9" s="125" customFormat="1" ht="15" customHeight="1" x14ac:dyDescent="0.25">
      <c r="A35" s="90">
        <v>42622</v>
      </c>
      <c r="B35" s="89">
        <v>1599.78</v>
      </c>
      <c r="C35" s="482" t="s">
        <v>391</v>
      </c>
      <c r="D35" s="482"/>
      <c r="E35" s="483"/>
      <c r="F35" s="106">
        <v>42633</v>
      </c>
      <c r="G35" s="89">
        <v>13.31</v>
      </c>
      <c r="H35" s="482" t="s">
        <v>244</v>
      </c>
      <c r="I35" s="483"/>
    </row>
    <row r="36" spans="1:9" s="125" customFormat="1" ht="15" customHeight="1" x14ac:dyDescent="0.25">
      <c r="A36" s="90">
        <v>42622</v>
      </c>
      <c r="B36" s="89">
        <v>1.5</v>
      </c>
      <c r="C36" s="482" t="s">
        <v>217</v>
      </c>
      <c r="D36" s="482"/>
      <c r="E36" s="483"/>
      <c r="F36" s="106">
        <v>42634</v>
      </c>
      <c r="G36" s="89">
        <v>26.79</v>
      </c>
      <c r="H36" s="482" t="s">
        <v>244</v>
      </c>
      <c r="I36" s="483"/>
    </row>
    <row r="37" spans="1:9" s="125" customFormat="1" ht="15" customHeight="1" x14ac:dyDescent="0.25">
      <c r="A37" s="90">
        <v>42622</v>
      </c>
      <c r="B37" s="89">
        <v>429.22</v>
      </c>
      <c r="C37" s="482" t="s">
        <v>409</v>
      </c>
      <c r="D37" s="482"/>
      <c r="E37" s="483"/>
      <c r="F37" s="106">
        <v>42635</v>
      </c>
      <c r="G37" s="89">
        <v>25.34</v>
      </c>
      <c r="H37" s="482" t="s">
        <v>244</v>
      </c>
      <c r="I37" s="483"/>
    </row>
    <row r="38" spans="1:9" s="125" customFormat="1" ht="15" customHeight="1" x14ac:dyDescent="0.25">
      <c r="A38" s="90">
        <v>42622</v>
      </c>
      <c r="B38" s="89">
        <v>1.5</v>
      </c>
      <c r="C38" s="482" t="s">
        <v>217</v>
      </c>
      <c r="D38" s="482"/>
      <c r="E38" s="483"/>
      <c r="F38" s="106">
        <v>42636</v>
      </c>
      <c r="G38" s="89">
        <v>7.74</v>
      </c>
      <c r="H38" s="482" t="s">
        <v>244</v>
      </c>
      <c r="I38" s="483"/>
    </row>
    <row r="39" spans="1:9" s="125" customFormat="1" ht="15" customHeight="1" x14ac:dyDescent="0.25">
      <c r="A39" s="90">
        <v>42622</v>
      </c>
      <c r="B39" s="89">
        <v>1502.76</v>
      </c>
      <c r="C39" s="482" t="s">
        <v>408</v>
      </c>
      <c r="D39" s="482"/>
      <c r="E39" s="483"/>
      <c r="F39" s="106">
        <v>42637</v>
      </c>
      <c r="G39" s="89">
        <v>14.09</v>
      </c>
      <c r="H39" s="482" t="s">
        <v>244</v>
      </c>
      <c r="I39" s="483"/>
    </row>
    <row r="40" spans="1:9" s="125" customFormat="1" ht="15" customHeight="1" x14ac:dyDescent="0.25">
      <c r="A40" s="90">
        <v>42622</v>
      </c>
      <c r="B40" s="89">
        <v>1.5</v>
      </c>
      <c r="C40" s="482" t="s">
        <v>217</v>
      </c>
      <c r="D40" s="482"/>
      <c r="E40" s="483"/>
      <c r="F40" s="106">
        <v>42639</v>
      </c>
      <c r="G40" s="89">
        <v>27.01</v>
      </c>
      <c r="H40" s="482" t="s">
        <v>244</v>
      </c>
      <c r="I40" s="483"/>
    </row>
    <row r="41" spans="1:9" s="125" customFormat="1" ht="15" customHeight="1" x14ac:dyDescent="0.25">
      <c r="A41" s="90">
        <v>42622</v>
      </c>
      <c r="B41" s="89">
        <v>750</v>
      </c>
      <c r="C41" s="482" t="s">
        <v>409</v>
      </c>
      <c r="D41" s="482"/>
      <c r="E41" s="483"/>
      <c r="F41" s="106">
        <v>42640</v>
      </c>
      <c r="G41" s="89">
        <v>9.23</v>
      </c>
      <c r="H41" s="482" t="s">
        <v>244</v>
      </c>
      <c r="I41" s="483"/>
    </row>
    <row r="42" spans="1:9" s="125" customFormat="1" ht="15" customHeight="1" x14ac:dyDescent="0.25">
      <c r="A42" s="90">
        <v>42622</v>
      </c>
      <c r="B42" s="89">
        <v>1.5</v>
      </c>
      <c r="C42" s="482" t="s">
        <v>217</v>
      </c>
      <c r="D42" s="482"/>
      <c r="E42" s="483"/>
      <c r="F42" s="106">
        <v>42641</v>
      </c>
      <c r="G42" s="89">
        <v>14.86</v>
      </c>
      <c r="H42" s="482" t="s">
        <v>244</v>
      </c>
      <c r="I42" s="483"/>
    </row>
    <row r="43" spans="1:9" s="125" customFormat="1" ht="15" customHeight="1" x14ac:dyDescent="0.25">
      <c r="A43" s="90">
        <v>42622</v>
      </c>
      <c r="B43" s="89">
        <v>990.98</v>
      </c>
      <c r="C43" s="482" t="s">
        <v>404</v>
      </c>
      <c r="D43" s="482"/>
      <c r="E43" s="483"/>
      <c r="F43" s="106">
        <v>42641</v>
      </c>
      <c r="G43" s="89">
        <v>125.5</v>
      </c>
      <c r="H43" s="482" t="s">
        <v>239</v>
      </c>
      <c r="I43" s="483"/>
    </row>
    <row r="44" spans="1:9" s="125" customFormat="1" x14ac:dyDescent="0.25">
      <c r="A44" s="90">
        <v>42622</v>
      </c>
      <c r="B44" s="89">
        <v>1.5</v>
      </c>
      <c r="C44" s="482" t="s">
        <v>217</v>
      </c>
      <c r="D44" s="482"/>
      <c r="E44" s="483"/>
      <c r="F44" s="106">
        <v>42642</v>
      </c>
      <c r="G44" s="89">
        <v>16.21</v>
      </c>
      <c r="H44" s="482" t="s">
        <v>244</v>
      </c>
      <c r="I44" s="483"/>
    </row>
    <row r="45" spans="1:9" s="125" customFormat="1" x14ac:dyDescent="0.25">
      <c r="A45" s="90">
        <v>42622</v>
      </c>
      <c r="B45" s="89">
        <v>1571.44</v>
      </c>
      <c r="C45" s="482" t="s">
        <v>388</v>
      </c>
      <c r="D45" s="482"/>
      <c r="E45" s="483"/>
      <c r="F45" s="106">
        <v>42643</v>
      </c>
      <c r="G45" s="89">
        <v>15.99</v>
      </c>
      <c r="H45" s="482" t="s">
        <v>244</v>
      </c>
      <c r="I45" s="483"/>
    </row>
    <row r="46" spans="1:9" s="125" customFormat="1" x14ac:dyDescent="0.25">
      <c r="A46" s="90">
        <v>42622</v>
      </c>
      <c r="B46" s="89">
        <v>1.5</v>
      </c>
      <c r="C46" s="482" t="s">
        <v>217</v>
      </c>
      <c r="D46" s="482"/>
      <c r="E46" s="483"/>
      <c r="F46" s="106"/>
      <c r="G46" s="89"/>
      <c r="H46" s="482"/>
      <c r="I46" s="483"/>
    </row>
    <row r="47" spans="1:9" s="125" customFormat="1" x14ac:dyDescent="0.25">
      <c r="A47" s="90">
        <v>42622</v>
      </c>
      <c r="B47" s="89">
        <v>900</v>
      </c>
      <c r="C47" s="482" t="s">
        <v>403</v>
      </c>
      <c r="D47" s="482"/>
      <c r="E47" s="483"/>
      <c r="F47" s="106"/>
      <c r="G47" s="89"/>
      <c r="H47" s="482"/>
      <c r="I47" s="483"/>
    </row>
    <row r="48" spans="1:9" s="125" customFormat="1" x14ac:dyDescent="0.25">
      <c r="A48" s="90">
        <v>42622</v>
      </c>
      <c r="B48" s="89">
        <v>1.5</v>
      </c>
      <c r="C48" s="482" t="s">
        <v>217</v>
      </c>
      <c r="D48" s="482"/>
      <c r="E48" s="483"/>
      <c r="F48" s="106"/>
      <c r="G48" s="89"/>
      <c r="H48" s="482"/>
      <c r="I48" s="483"/>
    </row>
    <row r="49" spans="1:9" s="125" customFormat="1" x14ac:dyDescent="0.25">
      <c r="A49" s="90">
        <v>42622</v>
      </c>
      <c r="B49" s="89">
        <v>534.64</v>
      </c>
      <c r="C49" s="482" t="s">
        <v>322</v>
      </c>
      <c r="D49" s="482"/>
      <c r="E49" s="483"/>
      <c r="F49" s="106"/>
      <c r="G49" s="89"/>
      <c r="H49" s="482"/>
      <c r="I49" s="483"/>
    </row>
    <row r="50" spans="1:9" s="125" customFormat="1" x14ac:dyDescent="0.25">
      <c r="A50" s="90">
        <v>42622</v>
      </c>
      <c r="B50" s="89">
        <v>1.5</v>
      </c>
      <c r="C50" s="482" t="s">
        <v>217</v>
      </c>
      <c r="D50" s="482"/>
      <c r="E50" s="483"/>
      <c r="F50" s="106"/>
      <c r="G50" s="89"/>
      <c r="H50" s="482"/>
      <c r="I50" s="483"/>
    </row>
    <row r="51" spans="1:9" s="125" customFormat="1" x14ac:dyDescent="0.25">
      <c r="A51" s="90">
        <v>42629</v>
      </c>
      <c r="B51" s="89">
        <v>300</v>
      </c>
      <c r="C51" s="482" t="s">
        <v>238</v>
      </c>
      <c r="D51" s="482"/>
      <c r="E51" s="483"/>
      <c r="F51" s="106"/>
      <c r="G51" s="89"/>
      <c r="H51" s="482"/>
      <c r="I51" s="483"/>
    </row>
    <row r="52" spans="1:9" s="125" customFormat="1" x14ac:dyDescent="0.25">
      <c r="A52" s="90">
        <v>42629</v>
      </c>
      <c r="B52" s="89">
        <v>1</v>
      </c>
      <c r="C52" s="482" t="s">
        <v>217</v>
      </c>
      <c r="D52" s="482"/>
      <c r="E52" s="483"/>
      <c r="F52" s="106"/>
      <c r="G52" s="89"/>
      <c r="H52" s="482"/>
      <c r="I52" s="483"/>
    </row>
    <row r="53" spans="1:9" s="125" customFormat="1" x14ac:dyDescent="0.25">
      <c r="A53" s="90">
        <v>42629</v>
      </c>
      <c r="B53" s="89">
        <v>60.9</v>
      </c>
      <c r="C53" s="482" t="s">
        <v>273</v>
      </c>
      <c r="D53" s="482"/>
      <c r="E53" s="483"/>
      <c r="F53" s="106"/>
      <c r="G53" s="89"/>
      <c r="H53" s="482"/>
      <c r="I53" s="483"/>
    </row>
    <row r="54" spans="1:9" s="125" customFormat="1" x14ac:dyDescent="0.25">
      <c r="A54" s="90">
        <v>42632</v>
      </c>
      <c r="B54" s="89">
        <v>1580.4</v>
      </c>
      <c r="C54" s="482" t="s">
        <v>343</v>
      </c>
      <c r="D54" s="482"/>
      <c r="E54" s="483"/>
      <c r="F54" s="106"/>
      <c r="G54" s="89"/>
      <c r="H54" s="475"/>
      <c r="I54" s="505"/>
    </row>
    <row r="55" spans="1:9" s="125" customFormat="1" x14ac:dyDescent="0.25">
      <c r="A55" s="90">
        <v>42632</v>
      </c>
      <c r="B55" s="89">
        <v>28.7</v>
      </c>
      <c r="C55" s="482" t="s">
        <v>376</v>
      </c>
      <c r="D55" s="482"/>
      <c r="E55" s="483"/>
      <c r="F55" s="106"/>
      <c r="G55" s="89"/>
      <c r="H55" s="475"/>
      <c r="I55" s="505"/>
    </row>
    <row r="56" spans="1:9" s="125" customFormat="1" x14ac:dyDescent="0.25">
      <c r="A56" s="90">
        <v>42632</v>
      </c>
      <c r="B56" s="89">
        <v>1616.6</v>
      </c>
      <c r="C56" s="482" t="s">
        <v>300</v>
      </c>
      <c r="D56" s="482"/>
      <c r="E56" s="483"/>
      <c r="F56" s="106"/>
      <c r="G56" s="89"/>
      <c r="H56" s="475"/>
      <c r="I56" s="505"/>
    </row>
    <row r="57" spans="1:9" s="125" customFormat="1" x14ac:dyDescent="0.25">
      <c r="A57" s="90">
        <v>42632</v>
      </c>
      <c r="B57" s="89">
        <v>1.5</v>
      </c>
      <c r="C57" s="482" t="s">
        <v>217</v>
      </c>
      <c r="D57" s="482"/>
      <c r="E57" s="483"/>
      <c r="F57" s="106"/>
      <c r="G57" s="89"/>
      <c r="H57" s="475"/>
      <c r="I57" s="505"/>
    </row>
    <row r="58" spans="1:9" s="125" customFormat="1" x14ac:dyDescent="0.25">
      <c r="A58" s="90">
        <v>42632</v>
      </c>
      <c r="B58" s="89">
        <v>850</v>
      </c>
      <c r="C58" s="482" t="s">
        <v>396</v>
      </c>
      <c r="D58" s="482"/>
      <c r="E58" s="483"/>
      <c r="F58" s="106"/>
      <c r="G58" s="89"/>
      <c r="H58" s="475"/>
      <c r="I58" s="505"/>
    </row>
    <row r="59" spans="1:9" s="125" customFormat="1" x14ac:dyDescent="0.25">
      <c r="A59" s="90">
        <v>42632</v>
      </c>
      <c r="B59" s="89">
        <v>1.5</v>
      </c>
      <c r="C59" s="482" t="s">
        <v>217</v>
      </c>
      <c r="D59" s="482"/>
      <c r="E59" s="483"/>
      <c r="F59" s="106"/>
      <c r="G59" s="89"/>
      <c r="H59" s="475"/>
      <c r="I59" s="505"/>
    </row>
    <row r="60" spans="1:9" s="125" customFormat="1" x14ac:dyDescent="0.25">
      <c r="A60" s="90">
        <v>42632</v>
      </c>
      <c r="B60" s="89">
        <v>250</v>
      </c>
      <c r="C60" s="482" t="s">
        <v>238</v>
      </c>
      <c r="D60" s="482"/>
      <c r="E60" s="483"/>
      <c r="F60" s="106"/>
      <c r="G60" s="89"/>
      <c r="H60" s="475"/>
      <c r="I60" s="505"/>
    </row>
    <row r="61" spans="1:9" s="125" customFormat="1" x14ac:dyDescent="0.25">
      <c r="A61" s="90">
        <v>42632</v>
      </c>
      <c r="B61" s="89">
        <v>1</v>
      </c>
      <c r="C61" s="482" t="s">
        <v>217</v>
      </c>
      <c r="D61" s="482"/>
      <c r="E61" s="483"/>
      <c r="F61" s="106"/>
      <c r="G61" s="89"/>
      <c r="H61" s="475"/>
      <c r="I61" s="505"/>
    </row>
    <row r="62" spans="1:9" s="125" customFormat="1" x14ac:dyDescent="0.25">
      <c r="A62" s="90">
        <v>42633</v>
      </c>
      <c r="B62" s="89">
        <v>554.98</v>
      </c>
      <c r="C62" s="482" t="s">
        <v>433</v>
      </c>
      <c r="D62" s="482"/>
      <c r="E62" s="483"/>
      <c r="F62" s="106"/>
      <c r="G62" s="89"/>
      <c r="H62" s="475"/>
      <c r="I62" s="505"/>
    </row>
    <row r="63" spans="1:9" s="125" customFormat="1" x14ac:dyDescent="0.25">
      <c r="A63" s="90">
        <v>42633</v>
      </c>
      <c r="B63" s="89">
        <v>1.5</v>
      </c>
      <c r="C63" s="482" t="s">
        <v>217</v>
      </c>
      <c r="D63" s="482"/>
      <c r="E63" s="483"/>
      <c r="F63" s="106"/>
      <c r="G63" s="89"/>
      <c r="H63" s="475"/>
      <c r="I63" s="505"/>
    </row>
    <row r="64" spans="1:9" s="125" customFormat="1" x14ac:dyDescent="0.25">
      <c r="A64" s="90">
        <v>42635</v>
      </c>
      <c r="B64" s="89">
        <v>300</v>
      </c>
      <c r="C64" s="482" t="s">
        <v>238</v>
      </c>
      <c r="D64" s="482"/>
      <c r="E64" s="483"/>
      <c r="F64" s="106"/>
      <c r="G64" s="89"/>
      <c r="H64" s="475"/>
      <c r="I64" s="505"/>
    </row>
    <row r="65" spans="1:9" s="125" customFormat="1" x14ac:dyDescent="0.25">
      <c r="A65" s="90">
        <v>42635</v>
      </c>
      <c r="B65" s="89">
        <v>1</v>
      </c>
      <c r="C65" s="482" t="s">
        <v>217</v>
      </c>
      <c r="D65" s="482"/>
      <c r="E65" s="483"/>
      <c r="F65" s="106"/>
      <c r="G65" s="89"/>
      <c r="H65" s="475"/>
      <c r="I65" s="505"/>
    </row>
    <row r="66" spans="1:9" s="125" customFormat="1" x14ac:dyDescent="0.25">
      <c r="A66" s="90">
        <v>41545</v>
      </c>
      <c r="B66" s="89">
        <v>2000</v>
      </c>
      <c r="C66" s="482" t="s">
        <v>238</v>
      </c>
      <c r="D66" s="482"/>
      <c r="E66" s="483"/>
      <c r="F66" s="106"/>
      <c r="G66" s="89"/>
      <c r="H66" s="475"/>
      <c r="I66" s="505"/>
    </row>
    <row r="67" spans="1:9" s="125" customFormat="1" x14ac:dyDescent="0.25">
      <c r="A67" s="90">
        <v>41545</v>
      </c>
      <c r="B67" s="89">
        <v>1.5</v>
      </c>
      <c r="C67" s="482" t="s">
        <v>217</v>
      </c>
      <c r="D67" s="482"/>
      <c r="E67" s="483"/>
      <c r="F67" s="132"/>
      <c r="G67" s="101"/>
      <c r="H67" s="475"/>
      <c r="I67" s="505"/>
    </row>
    <row r="68" spans="1:9" s="125" customFormat="1" x14ac:dyDescent="0.25">
      <c r="A68" s="90">
        <v>41545</v>
      </c>
      <c r="B68" s="89">
        <v>3000</v>
      </c>
      <c r="C68" s="482" t="s">
        <v>238</v>
      </c>
      <c r="D68" s="482"/>
      <c r="E68" s="483"/>
      <c r="F68" s="132"/>
      <c r="G68" s="101"/>
      <c r="H68" s="475"/>
      <c r="I68" s="505"/>
    </row>
    <row r="69" spans="1:9" s="125" customFormat="1" x14ac:dyDescent="0.25">
      <c r="A69" s="90">
        <v>41545</v>
      </c>
      <c r="B69" s="89">
        <v>1.5</v>
      </c>
      <c r="C69" s="482" t="s">
        <v>217</v>
      </c>
      <c r="D69" s="482"/>
      <c r="E69" s="483"/>
      <c r="F69" s="132"/>
      <c r="G69" s="101"/>
      <c r="H69" s="475"/>
      <c r="I69" s="505"/>
    </row>
    <row r="70" spans="1:9" s="125" customFormat="1" x14ac:dyDescent="0.25">
      <c r="A70" s="90">
        <v>41545</v>
      </c>
      <c r="B70" s="89">
        <v>1300</v>
      </c>
      <c r="C70" s="482" t="s">
        <v>238</v>
      </c>
      <c r="D70" s="482"/>
      <c r="E70" s="483"/>
      <c r="F70" s="132"/>
      <c r="G70" s="101"/>
      <c r="H70" s="475"/>
      <c r="I70" s="505"/>
    </row>
    <row r="71" spans="1:9" s="125" customFormat="1" x14ac:dyDescent="0.25">
      <c r="A71" s="90">
        <v>41545</v>
      </c>
      <c r="B71" s="89">
        <v>1.5</v>
      </c>
      <c r="C71" s="482" t="s">
        <v>217</v>
      </c>
      <c r="D71" s="482"/>
      <c r="E71" s="483"/>
      <c r="F71" s="132"/>
      <c r="G71" s="101"/>
      <c r="H71" s="475"/>
      <c r="I71" s="505"/>
    </row>
    <row r="72" spans="1:9" s="125" customFormat="1" x14ac:dyDescent="0.25">
      <c r="A72" s="90">
        <v>41545</v>
      </c>
      <c r="B72" s="89">
        <v>435</v>
      </c>
      <c r="C72" s="482" t="s">
        <v>397</v>
      </c>
      <c r="D72" s="482"/>
      <c r="E72" s="483"/>
      <c r="F72" s="132"/>
      <c r="G72" s="101"/>
      <c r="H72" s="475"/>
      <c r="I72" s="505"/>
    </row>
    <row r="73" spans="1:9" s="125" customFormat="1" x14ac:dyDescent="0.25">
      <c r="A73" s="90">
        <v>41545</v>
      </c>
      <c r="B73" s="89">
        <v>1.5</v>
      </c>
      <c r="C73" s="482" t="s">
        <v>217</v>
      </c>
      <c r="D73" s="482"/>
      <c r="E73" s="483"/>
      <c r="F73" s="132"/>
      <c r="G73" s="101"/>
      <c r="H73" s="475"/>
      <c r="I73" s="505"/>
    </row>
    <row r="74" spans="1:9" s="125" customFormat="1" x14ac:dyDescent="0.25">
      <c r="A74" s="90">
        <v>41545</v>
      </c>
      <c r="B74" s="89">
        <v>435</v>
      </c>
      <c r="C74" s="482" t="s">
        <v>282</v>
      </c>
      <c r="D74" s="482"/>
      <c r="E74" s="483"/>
      <c r="F74" s="132"/>
      <c r="G74" s="101"/>
      <c r="H74" s="136"/>
      <c r="I74" s="137"/>
    </row>
    <row r="75" spans="1:9" s="125" customFormat="1" x14ac:dyDescent="0.25">
      <c r="A75" s="90">
        <v>41545</v>
      </c>
      <c r="B75" s="89">
        <v>1.5</v>
      </c>
      <c r="C75" s="482" t="s">
        <v>217</v>
      </c>
      <c r="D75" s="482"/>
      <c r="E75" s="483"/>
      <c r="F75" s="132"/>
      <c r="G75" s="101"/>
      <c r="H75" s="136"/>
      <c r="I75" s="137"/>
    </row>
    <row r="76" spans="1:9" s="125" customFormat="1" x14ac:dyDescent="0.25">
      <c r="A76" s="90">
        <v>41545</v>
      </c>
      <c r="B76" s="89">
        <v>435</v>
      </c>
      <c r="C76" s="482" t="s">
        <v>289</v>
      </c>
      <c r="D76" s="482"/>
      <c r="E76" s="483"/>
      <c r="F76" s="132"/>
      <c r="G76" s="101"/>
      <c r="H76" s="136"/>
      <c r="I76" s="137"/>
    </row>
    <row r="77" spans="1:9" s="125" customFormat="1" x14ac:dyDescent="0.25">
      <c r="A77" s="90">
        <v>41545</v>
      </c>
      <c r="B77" s="89">
        <v>1.5</v>
      </c>
      <c r="C77" s="482" t="s">
        <v>217</v>
      </c>
      <c r="D77" s="482"/>
      <c r="E77" s="483"/>
      <c r="F77" s="132"/>
      <c r="G77" s="101"/>
      <c r="H77" s="136"/>
      <c r="I77" s="137"/>
    </row>
    <row r="78" spans="1:9" s="125" customFormat="1" x14ac:dyDescent="0.25">
      <c r="A78" s="90">
        <v>41546</v>
      </c>
      <c r="B78" s="89">
        <v>900</v>
      </c>
      <c r="C78" s="482" t="s">
        <v>434</v>
      </c>
      <c r="D78" s="482"/>
      <c r="E78" s="483"/>
      <c r="F78" s="132"/>
      <c r="G78" s="101"/>
      <c r="H78" s="136"/>
      <c r="I78" s="137"/>
    </row>
    <row r="79" spans="1:9" s="125" customFormat="1" ht="15.75" thickBot="1" x14ac:dyDescent="0.3">
      <c r="A79" s="110">
        <v>41546</v>
      </c>
      <c r="B79" s="102">
        <v>1.5</v>
      </c>
      <c r="C79" s="486" t="s">
        <v>217</v>
      </c>
      <c r="D79" s="486"/>
      <c r="E79" s="487"/>
      <c r="F79" s="107"/>
      <c r="G79" s="102"/>
      <c r="H79" s="516"/>
      <c r="I79" s="517"/>
    </row>
    <row r="80" spans="1:9" s="125" customFormat="1" x14ac:dyDescent="0.25"/>
  </sheetData>
  <mergeCells count="144">
    <mergeCell ref="C6:D6"/>
    <mergeCell ref="C7:D7"/>
    <mergeCell ref="C8:D8"/>
    <mergeCell ref="C9:D9"/>
    <mergeCell ref="C10:D10"/>
    <mergeCell ref="F10:G10"/>
    <mergeCell ref="C2:I2"/>
    <mergeCell ref="C3:D4"/>
    <mergeCell ref="E3:E4"/>
    <mergeCell ref="F3:H3"/>
    <mergeCell ref="I3:I4"/>
    <mergeCell ref="C5:D5"/>
    <mergeCell ref="F5:G5"/>
    <mergeCell ref="C15:E15"/>
    <mergeCell ref="H15:I15"/>
    <mergeCell ref="C16:E16"/>
    <mergeCell ref="H16:I16"/>
    <mergeCell ref="C17:E17"/>
    <mergeCell ref="H17:I17"/>
    <mergeCell ref="A11:I11"/>
    <mergeCell ref="A12:I12"/>
    <mergeCell ref="A13:E13"/>
    <mergeCell ref="F13:I13"/>
    <mergeCell ref="C14:E14"/>
    <mergeCell ref="H14:I14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51:E51"/>
    <mergeCell ref="H51:I51"/>
    <mergeCell ref="C52:E52"/>
    <mergeCell ref="H52:I52"/>
    <mergeCell ref="C53:E53"/>
    <mergeCell ref="H53:I53"/>
    <mergeCell ref="C48:E48"/>
    <mergeCell ref="H48:I48"/>
    <mergeCell ref="C49:E49"/>
    <mergeCell ref="H49:I49"/>
    <mergeCell ref="C50:E50"/>
    <mergeCell ref="H50:I50"/>
    <mergeCell ref="C57:E57"/>
    <mergeCell ref="H57:I57"/>
    <mergeCell ref="C58:E58"/>
    <mergeCell ref="H58:I58"/>
    <mergeCell ref="C59:E59"/>
    <mergeCell ref="H59:I59"/>
    <mergeCell ref="C54:E54"/>
    <mergeCell ref="H54:I54"/>
    <mergeCell ref="C55:E55"/>
    <mergeCell ref="H55:I55"/>
    <mergeCell ref="C56:E56"/>
    <mergeCell ref="H56:I56"/>
    <mergeCell ref="C63:E63"/>
    <mergeCell ref="H63:I63"/>
    <mergeCell ref="C64:E64"/>
    <mergeCell ref="H64:I64"/>
    <mergeCell ref="C65:E65"/>
    <mergeCell ref="H65:I65"/>
    <mergeCell ref="C60:E60"/>
    <mergeCell ref="H60:I60"/>
    <mergeCell ref="C61:E61"/>
    <mergeCell ref="H61:I61"/>
    <mergeCell ref="C62:E62"/>
    <mergeCell ref="H62:I62"/>
    <mergeCell ref="C69:E69"/>
    <mergeCell ref="H69:I69"/>
    <mergeCell ref="C70:E70"/>
    <mergeCell ref="H70:I70"/>
    <mergeCell ref="C71:E71"/>
    <mergeCell ref="H71:I71"/>
    <mergeCell ref="C66:E66"/>
    <mergeCell ref="H66:I66"/>
    <mergeCell ref="C67:E67"/>
    <mergeCell ref="H67:I67"/>
    <mergeCell ref="C68:E68"/>
    <mergeCell ref="H68:I68"/>
    <mergeCell ref="C78:E78"/>
    <mergeCell ref="C72:E72"/>
    <mergeCell ref="H72:I72"/>
    <mergeCell ref="C73:E73"/>
    <mergeCell ref="H73:I73"/>
    <mergeCell ref="C79:E79"/>
    <mergeCell ref="H79:I79"/>
    <mergeCell ref="C74:E74"/>
    <mergeCell ref="C75:E75"/>
    <mergeCell ref="C76:E76"/>
    <mergeCell ref="C77:E77"/>
  </mergeCells>
  <pageMargins left="0.7" right="0.7" top="0.75" bottom="0.75" header="0.3" footer="0.3"/>
  <pageSetup paperSize="9" scale="77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6"/>
  <dimension ref="A1:I90"/>
  <sheetViews>
    <sheetView topLeftCell="A64" zoomScaleNormal="100" workbookViewId="0">
      <selection activeCell="H29" sqref="H29:I29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435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436</v>
      </c>
      <c r="D5" s="359"/>
      <c r="E5" s="10">
        <v>22651.88</v>
      </c>
      <c r="F5" s="360">
        <v>28629.41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7917</v>
      </c>
      <c r="F6" s="10">
        <v>2668</v>
      </c>
      <c r="G6" s="10">
        <v>47222.01</v>
      </c>
      <c r="H6" s="26"/>
      <c r="I6" s="28"/>
    </row>
    <row r="7" spans="1:9" x14ac:dyDescent="0.25">
      <c r="C7" s="518" t="s">
        <v>428</v>
      </c>
      <c r="D7" s="519"/>
      <c r="E7" s="10"/>
      <c r="F7" s="10"/>
      <c r="G7" s="10"/>
      <c r="H7" s="26"/>
      <c r="I7" s="28"/>
    </row>
    <row r="8" spans="1:9" x14ac:dyDescent="0.25">
      <c r="C8" s="494" t="s">
        <v>298</v>
      </c>
      <c r="D8" s="495"/>
      <c r="E8" s="10">
        <v>72000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79584.649999999994</v>
      </c>
      <c r="F9" s="10">
        <v>73175.48</v>
      </c>
      <c r="G9" s="10"/>
      <c r="H9" s="26"/>
      <c r="I9" s="28"/>
    </row>
    <row r="10" spans="1:9" ht="36.75" customHeight="1" thickBot="1" x14ac:dyDescent="0.3">
      <c r="C10" s="420" t="s">
        <v>437</v>
      </c>
      <c r="D10" s="421"/>
      <c r="E10" s="47">
        <f>E5+E6+E8-E9</f>
        <v>22984.23000000001</v>
      </c>
      <c r="F10" s="422">
        <f>F5+F6+G6+F7+F8-F9-G9</f>
        <v>5343.9400000000023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81"/>
      <c r="F14" s="10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42650</v>
      </c>
      <c r="B15" s="89">
        <v>606.41999999999996</v>
      </c>
      <c r="C15" s="482" t="s">
        <v>389</v>
      </c>
      <c r="D15" s="482"/>
      <c r="E15" s="483"/>
      <c r="F15" s="90">
        <v>42644</v>
      </c>
      <c r="G15" s="89">
        <v>11.5</v>
      </c>
      <c r="H15" s="482" t="s">
        <v>244</v>
      </c>
      <c r="I15" s="483"/>
    </row>
    <row r="16" spans="1:9" s="125" customFormat="1" ht="15" customHeight="1" x14ac:dyDescent="0.25">
      <c r="A16" s="90">
        <v>42650</v>
      </c>
      <c r="B16" s="89">
        <v>1.5</v>
      </c>
      <c r="C16" s="482" t="s">
        <v>217</v>
      </c>
      <c r="D16" s="482"/>
      <c r="E16" s="483"/>
      <c r="F16" s="90">
        <v>42645</v>
      </c>
      <c r="G16" s="89">
        <v>31.5</v>
      </c>
      <c r="H16" s="482" t="s">
        <v>244</v>
      </c>
      <c r="I16" s="483"/>
    </row>
    <row r="17" spans="1:9" s="125" customFormat="1" ht="15" customHeight="1" x14ac:dyDescent="0.25">
      <c r="A17" s="90">
        <v>42650</v>
      </c>
      <c r="B17" s="89">
        <v>1501.02</v>
      </c>
      <c r="C17" s="482" t="s">
        <v>390</v>
      </c>
      <c r="D17" s="482"/>
      <c r="E17" s="483"/>
      <c r="F17" s="90">
        <v>42646</v>
      </c>
      <c r="G17" s="89">
        <v>6.75</v>
      </c>
      <c r="H17" s="482" t="s">
        <v>244</v>
      </c>
      <c r="I17" s="483"/>
    </row>
    <row r="18" spans="1:9" s="125" customFormat="1" ht="15" customHeight="1" x14ac:dyDescent="0.25">
      <c r="A18" s="90">
        <v>42650</v>
      </c>
      <c r="B18" s="89">
        <v>1.5</v>
      </c>
      <c r="C18" s="482" t="s">
        <v>217</v>
      </c>
      <c r="D18" s="482"/>
      <c r="E18" s="483"/>
      <c r="F18" s="90">
        <v>42647</v>
      </c>
      <c r="G18" s="89">
        <v>10.66</v>
      </c>
      <c r="H18" s="482" t="s">
        <v>244</v>
      </c>
      <c r="I18" s="483"/>
    </row>
    <row r="19" spans="1:9" s="125" customFormat="1" ht="15" customHeight="1" x14ac:dyDescent="0.25">
      <c r="A19" s="90">
        <v>42650</v>
      </c>
      <c r="B19" s="89">
        <v>606.41999999999996</v>
      </c>
      <c r="C19" s="482" t="s">
        <v>391</v>
      </c>
      <c r="D19" s="482"/>
      <c r="E19" s="483"/>
      <c r="F19" s="90">
        <v>42648</v>
      </c>
      <c r="G19" s="89">
        <v>22.47</v>
      </c>
      <c r="H19" s="482" t="s">
        <v>244</v>
      </c>
      <c r="I19" s="483"/>
    </row>
    <row r="20" spans="1:9" s="125" customFormat="1" ht="15" customHeight="1" x14ac:dyDescent="0.25">
      <c r="A20" s="90">
        <v>42650</v>
      </c>
      <c r="B20" s="89">
        <v>1.5</v>
      </c>
      <c r="C20" s="482" t="s">
        <v>217</v>
      </c>
      <c r="D20" s="482"/>
      <c r="E20" s="483"/>
      <c r="F20" s="90">
        <v>42649</v>
      </c>
      <c r="G20" s="89">
        <v>17.010000000000002</v>
      </c>
      <c r="H20" s="482" t="s">
        <v>244</v>
      </c>
      <c r="I20" s="483"/>
    </row>
    <row r="21" spans="1:9" s="125" customFormat="1" ht="15" customHeight="1" x14ac:dyDescent="0.25">
      <c r="A21" s="90">
        <v>42650</v>
      </c>
      <c r="B21" s="89">
        <v>1501.02</v>
      </c>
      <c r="C21" s="482" t="s">
        <v>392</v>
      </c>
      <c r="D21" s="482"/>
      <c r="E21" s="483"/>
      <c r="F21" s="90">
        <v>42650</v>
      </c>
      <c r="G21" s="89">
        <v>11.41</v>
      </c>
      <c r="H21" s="482" t="s">
        <v>244</v>
      </c>
      <c r="I21" s="483"/>
    </row>
    <row r="22" spans="1:9" s="125" customFormat="1" ht="15" customHeight="1" x14ac:dyDescent="0.25">
      <c r="A22" s="90">
        <v>42650</v>
      </c>
      <c r="B22" s="89">
        <v>1.5</v>
      </c>
      <c r="C22" s="482" t="s">
        <v>217</v>
      </c>
      <c r="D22" s="482"/>
      <c r="E22" s="483"/>
      <c r="F22" s="90">
        <v>42650</v>
      </c>
      <c r="G22" s="89">
        <v>91.5</v>
      </c>
      <c r="H22" s="482" t="s">
        <v>16</v>
      </c>
      <c r="I22" s="483"/>
    </row>
    <row r="23" spans="1:9" s="125" customFormat="1" ht="15" customHeight="1" x14ac:dyDescent="0.25">
      <c r="A23" s="90">
        <v>42650</v>
      </c>
      <c r="B23" s="89">
        <v>606.41999999999996</v>
      </c>
      <c r="C23" s="482" t="s">
        <v>393</v>
      </c>
      <c r="D23" s="482"/>
      <c r="E23" s="483"/>
      <c r="F23" s="90">
        <v>42651</v>
      </c>
      <c r="G23" s="89">
        <v>17</v>
      </c>
      <c r="H23" s="482" t="s">
        <v>244</v>
      </c>
      <c r="I23" s="483"/>
    </row>
    <row r="24" spans="1:9" s="125" customFormat="1" ht="15" customHeight="1" x14ac:dyDescent="0.25">
      <c r="A24" s="90">
        <v>42650</v>
      </c>
      <c r="B24" s="89">
        <v>1.5</v>
      </c>
      <c r="C24" s="482" t="s">
        <v>217</v>
      </c>
      <c r="D24" s="482"/>
      <c r="E24" s="483"/>
      <c r="F24" s="90">
        <v>42653</v>
      </c>
      <c r="G24" s="89">
        <v>13.43</v>
      </c>
      <c r="H24" s="482" t="s">
        <v>244</v>
      </c>
      <c r="I24" s="483"/>
    </row>
    <row r="25" spans="1:9" s="125" customFormat="1" ht="15" customHeight="1" x14ac:dyDescent="0.25">
      <c r="A25" s="90">
        <v>42650</v>
      </c>
      <c r="B25" s="89">
        <v>606.41999999999996</v>
      </c>
      <c r="C25" s="482" t="s">
        <v>408</v>
      </c>
      <c r="D25" s="482"/>
      <c r="E25" s="483"/>
      <c r="F25" s="90">
        <v>42653</v>
      </c>
      <c r="G25" s="89">
        <v>31.8</v>
      </c>
      <c r="H25" s="482" t="s">
        <v>19</v>
      </c>
      <c r="I25" s="483"/>
    </row>
    <row r="26" spans="1:9" s="125" customFormat="1" ht="15" customHeight="1" x14ac:dyDescent="0.25">
      <c r="A26" s="90">
        <v>42650</v>
      </c>
      <c r="B26" s="89">
        <v>1.5</v>
      </c>
      <c r="C26" s="482" t="s">
        <v>217</v>
      </c>
      <c r="D26" s="482"/>
      <c r="E26" s="483"/>
      <c r="F26" s="90">
        <v>42653</v>
      </c>
      <c r="G26" s="89">
        <v>276.8</v>
      </c>
      <c r="H26" s="482" t="s">
        <v>20</v>
      </c>
      <c r="I26" s="483"/>
    </row>
    <row r="27" spans="1:9" s="125" customFormat="1" ht="15" customHeight="1" x14ac:dyDescent="0.25">
      <c r="A27" s="90">
        <v>42650</v>
      </c>
      <c r="B27" s="89">
        <v>1501.02</v>
      </c>
      <c r="C27" s="482" t="s">
        <v>388</v>
      </c>
      <c r="D27" s="482"/>
      <c r="E27" s="483"/>
      <c r="F27" s="90">
        <v>42653</v>
      </c>
      <c r="G27" s="89">
        <v>90.7</v>
      </c>
      <c r="H27" s="482" t="s">
        <v>22</v>
      </c>
      <c r="I27" s="483"/>
    </row>
    <row r="28" spans="1:9" s="125" customFormat="1" ht="15" customHeight="1" x14ac:dyDescent="0.25">
      <c r="A28" s="90">
        <v>42650</v>
      </c>
      <c r="B28" s="89">
        <v>1.5</v>
      </c>
      <c r="C28" s="482" t="s">
        <v>217</v>
      </c>
      <c r="D28" s="482"/>
      <c r="E28" s="483"/>
      <c r="F28" s="90">
        <v>42653</v>
      </c>
      <c r="G28" s="89">
        <v>50.1</v>
      </c>
      <c r="H28" s="482" t="s">
        <v>194</v>
      </c>
      <c r="I28" s="483"/>
    </row>
    <row r="29" spans="1:9" s="125" customFormat="1" ht="15" customHeight="1" x14ac:dyDescent="0.25">
      <c r="A29" s="90">
        <v>42653</v>
      </c>
      <c r="B29" s="89">
        <v>10000</v>
      </c>
      <c r="C29" s="482" t="s">
        <v>438</v>
      </c>
      <c r="D29" s="482"/>
      <c r="E29" s="483"/>
      <c r="F29" s="90">
        <v>42653</v>
      </c>
      <c r="G29" s="89">
        <v>73.900000000000006</v>
      </c>
      <c r="H29" s="482" t="s">
        <v>21</v>
      </c>
      <c r="I29" s="483"/>
    </row>
    <row r="30" spans="1:9" s="125" customFormat="1" ht="15" customHeight="1" x14ac:dyDescent="0.25">
      <c r="A30" s="90">
        <v>42653</v>
      </c>
      <c r="B30" s="89">
        <v>1.5</v>
      </c>
      <c r="C30" s="482" t="s">
        <v>217</v>
      </c>
      <c r="D30" s="482"/>
      <c r="E30" s="483"/>
      <c r="F30" s="90">
        <v>42654</v>
      </c>
      <c r="G30" s="89">
        <v>1.32</v>
      </c>
      <c r="H30" s="482" t="s">
        <v>244</v>
      </c>
      <c r="I30" s="483"/>
    </row>
    <row r="31" spans="1:9" s="125" customFormat="1" ht="15" customHeight="1" x14ac:dyDescent="0.25">
      <c r="A31" s="90">
        <v>42653</v>
      </c>
      <c r="B31" s="89">
        <v>3000</v>
      </c>
      <c r="C31" s="482" t="s">
        <v>439</v>
      </c>
      <c r="D31" s="482"/>
      <c r="E31" s="483"/>
      <c r="F31" s="90">
        <v>42655</v>
      </c>
      <c r="G31" s="89">
        <v>15.01</v>
      </c>
      <c r="H31" s="482" t="s">
        <v>244</v>
      </c>
      <c r="I31" s="483"/>
    </row>
    <row r="32" spans="1:9" s="125" customFormat="1" ht="15" customHeight="1" x14ac:dyDescent="0.25">
      <c r="A32" s="90">
        <v>42655</v>
      </c>
      <c r="B32" s="89">
        <v>1703.96</v>
      </c>
      <c r="C32" s="482" t="s">
        <v>388</v>
      </c>
      <c r="D32" s="482"/>
      <c r="E32" s="483"/>
      <c r="F32" s="90">
        <v>42655</v>
      </c>
      <c r="G32" s="89">
        <v>35000</v>
      </c>
      <c r="H32" s="482" t="s">
        <v>290</v>
      </c>
      <c r="I32" s="483"/>
    </row>
    <row r="33" spans="1:9" s="125" customFormat="1" ht="15" customHeight="1" x14ac:dyDescent="0.25">
      <c r="A33" s="90">
        <v>42655</v>
      </c>
      <c r="B33" s="89">
        <v>1.5</v>
      </c>
      <c r="C33" s="482" t="s">
        <v>217</v>
      </c>
      <c r="D33" s="482"/>
      <c r="E33" s="483"/>
      <c r="F33" s="90">
        <v>42656</v>
      </c>
      <c r="G33" s="89">
        <v>41.03</v>
      </c>
      <c r="H33" s="482" t="s">
        <v>244</v>
      </c>
      <c r="I33" s="483"/>
    </row>
    <row r="34" spans="1:9" s="125" customFormat="1" ht="15" customHeight="1" x14ac:dyDescent="0.25">
      <c r="A34" s="90">
        <v>42655</v>
      </c>
      <c r="B34" s="89">
        <v>184.99</v>
      </c>
      <c r="C34" s="482" t="s">
        <v>440</v>
      </c>
      <c r="D34" s="482"/>
      <c r="E34" s="483"/>
      <c r="F34" s="90">
        <v>42657</v>
      </c>
      <c r="G34" s="89">
        <v>24.11</v>
      </c>
      <c r="H34" s="482" t="s">
        <v>244</v>
      </c>
      <c r="I34" s="483"/>
    </row>
    <row r="35" spans="1:9" s="125" customFormat="1" ht="15" customHeight="1" x14ac:dyDescent="0.25">
      <c r="A35" s="90">
        <v>42655</v>
      </c>
      <c r="B35" s="89">
        <v>1.5</v>
      </c>
      <c r="C35" s="482" t="s">
        <v>217</v>
      </c>
      <c r="D35" s="482"/>
      <c r="E35" s="483"/>
      <c r="F35" s="90">
        <v>42658</v>
      </c>
      <c r="G35" s="89">
        <v>14.3</v>
      </c>
      <c r="H35" s="482" t="s">
        <v>244</v>
      </c>
      <c r="I35" s="483"/>
    </row>
    <row r="36" spans="1:9" s="125" customFormat="1" ht="15" customHeight="1" x14ac:dyDescent="0.25">
      <c r="A36" s="90">
        <v>42655</v>
      </c>
      <c r="B36" s="89">
        <v>1635.27</v>
      </c>
      <c r="C36" s="482" t="s">
        <v>389</v>
      </c>
      <c r="D36" s="482"/>
      <c r="E36" s="483"/>
      <c r="F36" s="90">
        <v>42660</v>
      </c>
      <c r="G36" s="89">
        <v>22.19</v>
      </c>
      <c r="H36" s="482" t="s">
        <v>244</v>
      </c>
      <c r="I36" s="483"/>
    </row>
    <row r="37" spans="1:9" s="125" customFormat="1" ht="15" customHeight="1" x14ac:dyDescent="0.25">
      <c r="A37" s="90">
        <v>42655</v>
      </c>
      <c r="B37" s="89">
        <v>1.5</v>
      </c>
      <c r="C37" s="482" t="s">
        <v>217</v>
      </c>
      <c r="D37" s="482"/>
      <c r="E37" s="483"/>
      <c r="F37" s="90">
        <v>42661</v>
      </c>
      <c r="G37" s="89">
        <v>39.4</v>
      </c>
      <c r="H37" s="482" t="s">
        <v>244</v>
      </c>
      <c r="I37" s="483"/>
    </row>
    <row r="38" spans="1:9" s="125" customFormat="1" ht="15" customHeight="1" x14ac:dyDescent="0.25">
      <c r="A38" s="90">
        <v>42655</v>
      </c>
      <c r="B38" s="89">
        <v>323.74</v>
      </c>
      <c r="C38" s="482" t="s">
        <v>441</v>
      </c>
      <c r="D38" s="482"/>
      <c r="E38" s="483"/>
      <c r="F38" s="90">
        <v>42662</v>
      </c>
      <c r="G38" s="89">
        <v>21.68</v>
      </c>
      <c r="H38" s="482" t="s">
        <v>244</v>
      </c>
      <c r="I38" s="483"/>
    </row>
    <row r="39" spans="1:9" s="125" customFormat="1" ht="15" customHeight="1" x14ac:dyDescent="0.25">
      <c r="A39" s="90">
        <v>42655</v>
      </c>
      <c r="B39" s="89">
        <v>1.5</v>
      </c>
      <c r="C39" s="482" t="s">
        <v>217</v>
      </c>
      <c r="D39" s="482"/>
      <c r="E39" s="483"/>
      <c r="F39" s="90">
        <v>42663</v>
      </c>
      <c r="G39" s="89">
        <v>5.59</v>
      </c>
      <c r="H39" s="482" t="s">
        <v>244</v>
      </c>
      <c r="I39" s="483"/>
    </row>
    <row r="40" spans="1:9" s="125" customFormat="1" ht="15" customHeight="1" x14ac:dyDescent="0.25">
      <c r="A40" s="90">
        <v>42655</v>
      </c>
      <c r="B40" s="89">
        <v>1660.18</v>
      </c>
      <c r="C40" s="482" t="s">
        <v>390</v>
      </c>
      <c r="D40" s="482"/>
      <c r="E40" s="483"/>
      <c r="F40" s="90">
        <v>42664</v>
      </c>
      <c r="G40" s="89">
        <v>26.42</v>
      </c>
      <c r="H40" s="482" t="s">
        <v>244</v>
      </c>
      <c r="I40" s="483"/>
    </row>
    <row r="41" spans="1:9" s="125" customFormat="1" ht="15" customHeight="1" x14ac:dyDescent="0.25">
      <c r="A41" s="90">
        <v>42655</v>
      </c>
      <c r="B41" s="89">
        <v>1.5</v>
      </c>
      <c r="C41" s="482" t="s">
        <v>217</v>
      </c>
      <c r="D41" s="482"/>
      <c r="E41" s="483"/>
      <c r="F41" s="90">
        <v>42664</v>
      </c>
      <c r="G41" s="89">
        <v>39</v>
      </c>
      <c r="H41" s="482" t="s">
        <v>239</v>
      </c>
      <c r="I41" s="483"/>
    </row>
    <row r="42" spans="1:9" s="125" customFormat="1" ht="15" customHeight="1" x14ac:dyDescent="0.25">
      <c r="A42" s="90">
        <v>42655</v>
      </c>
      <c r="B42" s="89">
        <v>92.5</v>
      </c>
      <c r="C42" s="482" t="s">
        <v>415</v>
      </c>
      <c r="D42" s="482"/>
      <c r="E42" s="483"/>
      <c r="F42" s="90">
        <v>42665</v>
      </c>
      <c r="G42" s="89">
        <v>16.54</v>
      </c>
      <c r="H42" s="482" t="s">
        <v>244</v>
      </c>
      <c r="I42" s="483"/>
    </row>
    <row r="43" spans="1:9" s="125" customFormat="1" ht="15" customHeight="1" x14ac:dyDescent="0.25">
      <c r="A43" s="90">
        <v>42655</v>
      </c>
      <c r="B43" s="89">
        <v>1.5</v>
      </c>
      <c r="C43" s="482" t="s">
        <v>217</v>
      </c>
      <c r="D43" s="482"/>
      <c r="E43" s="483"/>
      <c r="F43" s="90">
        <v>42667</v>
      </c>
      <c r="G43" s="89">
        <v>46.36</v>
      </c>
      <c r="H43" s="482" t="s">
        <v>244</v>
      </c>
      <c r="I43" s="483"/>
    </row>
    <row r="44" spans="1:9" s="125" customFormat="1" x14ac:dyDescent="0.25">
      <c r="A44" s="90">
        <v>42655</v>
      </c>
      <c r="B44" s="89">
        <v>1490.98</v>
      </c>
      <c r="C44" s="482" t="s">
        <v>404</v>
      </c>
      <c r="D44" s="482"/>
      <c r="E44" s="483"/>
      <c r="F44" s="90">
        <v>42668</v>
      </c>
      <c r="G44" s="89">
        <v>41.43</v>
      </c>
      <c r="H44" s="482" t="s">
        <v>244</v>
      </c>
      <c r="I44" s="483"/>
    </row>
    <row r="45" spans="1:9" s="125" customFormat="1" x14ac:dyDescent="0.25">
      <c r="A45" s="90">
        <v>42655</v>
      </c>
      <c r="B45" s="89">
        <v>1.5</v>
      </c>
      <c r="C45" s="482" t="s">
        <v>217</v>
      </c>
      <c r="D45" s="482"/>
      <c r="E45" s="483"/>
      <c r="F45" s="90">
        <v>42669</v>
      </c>
      <c r="G45" s="89">
        <v>12.61</v>
      </c>
      <c r="H45" s="482" t="s">
        <v>244</v>
      </c>
      <c r="I45" s="483"/>
    </row>
    <row r="46" spans="1:9" s="125" customFormat="1" x14ac:dyDescent="0.25">
      <c r="A46" s="90">
        <v>42655</v>
      </c>
      <c r="B46" s="89">
        <v>1621.96</v>
      </c>
      <c r="C46" s="482" t="s">
        <v>392</v>
      </c>
      <c r="D46" s="482"/>
      <c r="E46" s="483"/>
      <c r="F46" s="90">
        <v>42670</v>
      </c>
      <c r="G46" s="89">
        <v>17.45</v>
      </c>
      <c r="H46" s="482" t="s">
        <v>244</v>
      </c>
      <c r="I46" s="483"/>
    </row>
    <row r="47" spans="1:9" s="125" customFormat="1" x14ac:dyDescent="0.25">
      <c r="A47" s="90">
        <v>42655</v>
      </c>
      <c r="B47" s="89">
        <v>1.5</v>
      </c>
      <c r="C47" s="482" t="s">
        <v>217</v>
      </c>
      <c r="D47" s="482"/>
      <c r="E47" s="483"/>
      <c r="F47" s="90">
        <v>42671</v>
      </c>
      <c r="G47" s="89">
        <v>4.24</v>
      </c>
      <c r="H47" s="482" t="s">
        <v>244</v>
      </c>
      <c r="I47" s="483"/>
    </row>
    <row r="48" spans="1:9" s="125" customFormat="1" x14ac:dyDescent="0.25">
      <c r="A48" s="90">
        <v>42655</v>
      </c>
      <c r="B48" s="89">
        <v>1609.88</v>
      </c>
      <c r="C48" s="482" t="s">
        <v>391</v>
      </c>
      <c r="D48" s="482"/>
      <c r="E48" s="483"/>
      <c r="F48" s="90">
        <v>42671</v>
      </c>
      <c r="G48" s="89">
        <v>37000</v>
      </c>
      <c r="H48" s="482" t="s">
        <v>290</v>
      </c>
      <c r="I48" s="483"/>
    </row>
    <row r="49" spans="1:9" s="125" customFormat="1" x14ac:dyDescent="0.25">
      <c r="A49" s="90">
        <v>42655</v>
      </c>
      <c r="B49" s="89">
        <v>1.5</v>
      </c>
      <c r="C49" s="482" t="s">
        <v>217</v>
      </c>
      <c r="D49" s="482"/>
      <c r="E49" s="483"/>
      <c r="F49" s="90">
        <v>42673</v>
      </c>
      <c r="G49" s="89">
        <v>0.72</v>
      </c>
      <c r="H49" s="482" t="s">
        <v>244</v>
      </c>
      <c r="I49" s="483"/>
    </row>
    <row r="50" spans="1:9" s="125" customFormat="1" x14ac:dyDescent="0.25">
      <c r="A50" s="90">
        <v>42655</v>
      </c>
      <c r="B50" s="89">
        <v>679.22</v>
      </c>
      <c r="C50" s="482" t="s">
        <v>409</v>
      </c>
      <c r="D50" s="482"/>
      <c r="E50" s="483"/>
      <c r="F50" s="90">
        <v>42674</v>
      </c>
      <c r="G50" s="89">
        <v>29.55</v>
      </c>
      <c r="H50" s="482" t="s">
        <v>244</v>
      </c>
      <c r="I50" s="483"/>
    </row>
    <row r="51" spans="1:9" s="125" customFormat="1" x14ac:dyDescent="0.25">
      <c r="A51" s="90">
        <v>42655</v>
      </c>
      <c r="B51" s="89">
        <v>1.5</v>
      </c>
      <c r="C51" s="482" t="s">
        <v>217</v>
      </c>
      <c r="D51" s="482"/>
      <c r="E51" s="483"/>
      <c r="F51" s="90"/>
      <c r="G51" s="89"/>
      <c r="H51" s="482"/>
      <c r="I51" s="483"/>
    </row>
    <row r="52" spans="1:9" s="125" customFormat="1" x14ac:dyDescent="0.25">
      <c r="A52" s="90">
        <v>42655</v>
      </c>
      <c r="B52" s="89">
        <v>1323.51</v>
      </c>
      <c r="C52" s="482" t="s">
        <v>402</v>
      </c>
      <c r="D52" s="482"/>
      <c r="E52" s="483"/>
      <c r="F52" s="90"/>
      <c r="G52" s="89"/>
      <c r="H52" s="482"/>
      <c r="I52" s="483"/>
    </row>
    <row r="53" spans="1:9" s="125" customFormat="1" x14ac:dyDescent="0.25">
      <c r="A53" s="90">
        <v>42655</v>
      </c>
      <c r="B53" s="89">
        <v>1.5</v>
      </c>
      <c r="C53" s="482" t="s">
        <v>217</v>
      </c>
      <c r="D53" s="482"/>
      <c r="E53" s="483"/>
      <c r="F53" s="90"/>
      <c r="G53" s="89"/>
      <c r="H53" s="482"/>
      <c r="I53" s="483"/>
    </row>
    <row r="54" spans="1:9" s="125" customFormat="1" x14ac:dyDescent="0.25">
      <c r="A54" s="90">
        <v>42655</v>
      </c>
      <c r="B54" s="89">
        <v>1486.45</v>
      </c>
      <c r="C54" s="482" t="s">
        <v>408</v>
      </c>
      <c r="D54" s="482"/>
      <c r="E54" s="483"/>
      <c r="F54" s="90"/>
      <c r="G54" s="89"/>
      <c r="H54" s="475"/>
      <c r="I54" s="505"/>
    </row>
    <row r="55" spans="1:9" s="125" customFormat="1" x14ac:dyDescent="0.25">
      <c r="A55" s="90">
        <v>42655</v>
      </c>
      <c r="B55" s="89">
        <v>1.5</v>
      </c>
      <c r="C55" s="482" t="s">
        <v>217</v>
      </c>
      <c r="D55" s="482"/>
      <c r="E55" s="483"/>
      <c r="F55" s="90"/>
      <c r="G55" s="89"/>
      <c r="H55" s="475"/>
      <c r="I55" s="505"/>
    </row>
    <row r="56" spans="1:9" s="125" customFormat="1" x14ac:dyDescent="0.25">
      <c r="A56" s="90">
        <v>42655</v>
      </c>
      <c r="B56" s="89">
        <v>900</v>
      </c>
      <c r="C56" s="482" t="s">
        <v>396</v>
      </c>
      <c r="D56" s="482"/>
      <c r="E56" s="483"/>
      <c r="F56" s="90"/>
      <c r="G56" s="89"/>
      <c r="H56" s="475"/>
      <c r="I56" s="505"/>
    </row>
    <row r="57" spans="1:9" s="125" customFormat="1" x14ac:dyDescent="0.25">
      <c r="A57" s="90">
        <v>42655</v>
      </c>
      <c r="B57" s="89">
        <v>1.5</v>
      </c>
      <c r="C57" s="482" t="s">
        <v>217</v>
      </c>
      <c r="D57" s="482"/>
      <c r="E57" s="483"/>
      <c r="F57" s="90"/>
      <c r="G57" s="89"/>
      <c r="H57" s="475"/>
      <c r="I57" s="505"/>
    </row>
    <row r="58" spans="1:9" s="125" customFormat="1" x14ac:dyDescent="0.25">
      <c r="A58" s="90">
        <v>42656</v>
      </c>
      <c r="B58" s="89">
        <v>60.9</v>
      </c>
      <c r="C58" s="482" t="s">
        <v>273</v>
      </c>
      <c r="D58" s="482"/>
      <c r="E58" s="483"/>
      <c r="F58" s="90"/>
      <c r="G58" s="89"/>
      <c r="H58" s="475"/>
      <c r="I58" s="505"/>
    </row>
    <row r="59" spans="1:9" s="125" customFormat="1" x14ac:dyDescent="0.25">
      <c r="A59" s="90">
        <v>42656</v>
      </c>
      <c r="B59" s="89">
        <v>9877.48</v>
      </c>
      <c r="C59" s="482" t="s">
        <v>188</v>
      </c>
      <c r="D59" s="482"/>
      <c r="E59" s="483"/>
      <c r="F59" s="90"/>
      <c r="G59" s="89"/>
      <c r="H59" s="475"/>
      <c r="I59" s="505"/>
    </row>
    <row r="60" spans="1:9" s="125" customFormat="1" x14ac:dyDescent="0.25">
      <c r="A60" s="90">
        <v>42656</v>
      </c>
      <c r="B60" s="89">
        <v>1.5</v>
      </c>
      <c r="C60" s="482" t="s">
        <v>217</v>
      </c>
      <c r="D60" s="482"/>
      <c r="E60" s="483"/>
      <c r="F60" s="90"/>
      <c r="G60" s="89"/>
      <c r="H60" s="475"/>
      <c r="I60" s="505"/>
    </row>
    <row r="61" spans="1:9" s="125" customFormat="1" x14ac:dyDescent="0.25">
      <c r="A61" s="90">
        <v>42660</v>
      </c>
      <c r="B61" s="89">
        <v>1043</v>
      </c>
      <c r="C61" s="482" t="s">
        <v>442</v>
      </c>
      <c r="D61" s="482"/>
      <c r="E61" s="483"/>
      <c r="F61" s="90"/>
      <c r="G61" s="89"/>
      <c r="H61" s="475"/>
      <c r="I61" s="505"/>
    </row>
    <row r="62" spans="1:9" s="125" customFormat="1" x14ac:dyDescent="0.25">
      <c r="A62" s="90">
        <v>42660</v>
      </c>
      <c r="B62" s="89">
        <v>1.5</v>
      </c>
      <c r="C62" s="482" t="s">
        <v>217</v>
      </c>
      <c r="D62" s="482"/>
      <c r="E62" s="483"/>
      <c r="F62" s="90"/>
      <c r="G62" s="89"/>
      <c r="H62" s="475"/>
      <c r="I62" s="505"/>
    </row>
    <row r="63" spans="1:9" s="125" customFormat="1" x14ac:dyDescent="0.25">
      <c r="A63" s="90">
        <v>42660</v>
      </c>
      <c r="B63" s="89">
        <v>1000</v>
      </c>
      <c r="C63" s="482" t="s">
        <v>409</v>
      </c>
      <c r="D63" s="482"/>
      <c r="E63" s="483"/>
      <c r="F63" s="90"/>
      <c r="G63" s="89"/>
      <c r="H63" s="475"/>
      <c r="I63" s="505"/>
    </row>
    <row r="64" spans="1:9" s="125" customFormat="1" x14ac:dyDescent="0.25">
      <c r="A64" s="90">
        <v>42660</v>
      </c>
      <c r="B64" s="89">
        <v>1.5</v>
      </c>
      <c r="C64" s="482" t="s">
        <v>217</v>
      </c>
      <c r="D64" s="482"/>
      <c r="E64" s="483"/>
      <c r="F64" s="90"/>
      <c r="G64" s="89"/>
      <c r="H64" s="475"/>
      <c r="I64" s="505"/>
    </row>
    <row r="65" spans="1:9" s="125" customFormat="1" x14ac:dyDescent="0.25">
      <c r="A65" s="90">
        <v>42660</v>
      </c>
      <c r="B65" s="89">
        <v>850</v>
      </c>
      <c r="C65" s="482" t="s">
        <v>396</v>
      </c>
      <c r="D65" s="482"/>
      <c r="E65" s="483"/>
      <c r="F65" s="90"/>
      <c r="G65" s="89"/>
      <c r="H65" s="475"/>
      <c r="I65" s="505"/>
    </row>
    <row r="66" spans="1:9" s="125" customFormat="1" x14ac:dyDescent="0.25">
      <c r="A66" s="90">
        <v>42660</v>
      </c>
      <c r="B66" s="89">
        <v>1.5</v>
      </c>
      <c r="C66" s="482" t="s">
        <v>217</v>
      </c>
      <c r="D66" s="482"/>
      <c r="E66" s="483"/>
      <c r="F66" s="90"/>
      <c r="G66" s="89"/>
      <c r="H66" s="475"/>
      <c r="I66" s="505"/>
    </row>
    <row r="67" spans="1:9" s="125" customFormat="1" x14ac:dyDescent="0.25">
      <c r="A67" s="90">
        <v>42661</v>
      </c>
      <c r="B67" s="89">
        <v>236</v>
      </c>
      <c r="C67" s="482" t="s">
        <v>443</v>
      </c>
      <c r="D67" s="482"/>
      <c r="E67" s="483"/>
      <c r="F67" s="100"/>
      <c r="G67" s="101"/>
      <c r="H67" s="475"/>
      <c r="I67" s="505"/>
    </row>
    <row r="68" spans="1:9" s="125" customFormat="1" x14ac:dyDescent="0.25">
      <c r="A68" s="90">
        <v>42661</v>
      </c>
      <c r="B68" s="89">
        <v>1.5</v>
      </c>
      <c r="C68" s="482" t="s">
        <v>217</v>
      </c>
      <c r="D68" s="482"/>
      <c r="E68" s="483"/>
      <c r="F68" s="100"/>
      <c r="G68" s="101"/>
      <c r="H68" s="475"/>
      <c r="I68" s="505"/>
    </row>
    <row r="69" spans="1:9" s="125" customFormat="1" x14ac:dyDescent="0.25">
      <c r="A69" s="90">
        <v>42663</v>
      </c>
      <c r="B69" s="89">
        <v>323.74</v>
      </c>
      <c r="C69" s="482" t="s">
        <v>444</v>
      </c>
      <c r="D69" s="482"/>
      <c r="E69" s="483"/>
      <c r="F69" s="100"/>
      <c r="G69" s="101"/>
      <c r="H69" s="475"/>
      <c r="I69" s="505"/>
    </row>
    <row r="70" spans="1:9" s="125" customFormat="1" x14ac:dyDescent="0.25">
      <c r="A70" s="90">
        <v>42663</v>
      </c>
      <c r="B70" s="89">
        <v>1.5</v>
      </c>
      <c r="C70" s="482" t="s">
        <v>217</v>
      </c>
      <c r="D70" s="482"/>
      <c r="E70" s="483"/>
      <c r="F70" s="100"/>
      <c r="G70" s="101"/>
      <c r="H70" s="475"/>
      <c r="I70" s="505"/>
    </row>
    <row r="71" spans="1:9" s="125" customFormat="1" x14ac:dyDescent="0.25">
      <c r="A71" s="90">
        <v>42663</v>
      </c>
      <c r="B71" s="89">
        <v>2000</v>
      </c>
      <c r="C71" s="482" t="s">
        <v>439</v>
      </c>
      <c r="D71" s="482"/>
      <c r="E71" s="483"/>
      <c r="F71" s="100"/>
      <c r="G71" s="101"/>
      <c r="H71" s="475"/>
      <c r="I71" s="505"/>
    </row>
    <row r="72" spans="1:9" s="125" customFormat="1" x14ac:dyDescent="0.25">
      <c r="A72" s="90">
        <v>42664</v>
      </c>
      <c r="B72" s="89">
        <v>598.76</v>
      </c>
      <c r="C72" s="482" t="s">
        <v>442</v>
      </c>
      <c r="D72" s="482"/>
      <c r="E72" s="483"/>
      <c r="F72" s="100"/>
      <c r="G72" s="101"/>
      <c r="H72" s="475"/>
      <c r="I72" s="505"/>
    </row>
    <row r="73" spans="1:9" s="125" customFormat="1" x14ac:dyDescent="0.25">
      <c r="A73" s="90">
        <v>42664</v>
      </c>
      <c r="B73" s="89">
        <v>1.5</v>
      </c>
      <c r="C73" s="482" t="s">
        <v>217</v>
      </c>
      <c r="D73" s="482"/>
      <c r="E73" s="483"/>
      <c r="F73" s="100"/>
      <c r="G73" s="101"/>
      <c r="H73" s="475"/>
      <c r="I73" s="505"/>
    </row>
    <row r="74" spans="1:9" s="125" customFormat="1" x14ac:dyDescent="0.25">
      <c r="A74" s="90">
        <v>42664</v>
      </c>
      <c r="B74" s="89">
        <v>1600</v>
      </c>
      <c r="C74" s="482" t="s">
        <v>238</v>
      </c>
      <c r="D74" s="482"/>
      <c r="E74" s="483"/>
      <c r="F74" s="100"/>
      <c r="G74" s="101"/>
      <c r="H74" s="136"/>
      <c r="I74" s="137"/>
    </row>
    <row r="75" spans="1:9" s="125" customFormat="1" x14ac:dyDescent="0.25">
      <c r="A75" s="90">
        <v>42664</v>
      </c>
      <c r="B75" s="89">
        <v>1.5</v>
      </c>
      <c r="C75" s="482" t="s">
        <v>217</v>
      </c>
      <c r="D75" s="482"/>
      <c r="E75" s="483"/>
      <c r="F75" s="100"/>
      <c r="G75" s="101"/>
      <c r="H75" s="136"/>
      <c r="I75" s="137"/>
    </row>
    <row r="76" spans="1:9" s="125" customFormat="1" x14ac:dyDescent="0.25">
      <c r="A76" s="90">
        <v>42664</v>
      </c>
      <c r="B76" s="89">
        <v>1573.74</v>
      </c>
      <c r="C76" s="482" t="s">
        <v>343</v>
      </c>
      <c r="D76" s="482"/>
      <c r="E76" s="483"/>
      <c r="F76" s="100"/>
      <c r="G76" s="101"/>
      <c r="H76" s="136"/>
      <c r="I76" s="137"/>
    </row>
    <row r="77" spans="1:9" s="125" customFormat="1" x14ac:dyDescent="0.25">
      <c r="A77" s="90">
        <v>42668</v>
      </c>
      <c r="B77" s="89">
        <v>10000</v>
      </c>
      <c r="C77" s="482" t="s">
        <v>445</v>
      </c>
      <c r="D77" s="482"/>
      <c r="E77" s="483"/>
      <c r="F77" s="100"/>
      <c r="G77" s="101"/>
      <c r="H77" s="136"/>
      <c r="I77" s="137"/>
    </row>
    <row r="78" spans="1:9" s="125" customFormat="1" x14ac:dyDescent="0.25">
      <c r="A78" s="90">
        <v>42671</v>
      </c>
      <c r="B78" s="89">
        <v>1500</v>
      </c>
      <c r="C78" s="482" t="s">
        <v>238</v>
      </c>
      <c r="D78" s="482"/>
      <c r="E78" s="483"/>
      <c r="F78" s="100"/>
      <c r="G78" s="101"/>
      <c r="H78" s="136"/>
      <c r="I78" s="137"/>
    </row>
    <row r="79" spans="1:9" s="125" customFormat="1" x14ac:dyDescent="0.25">
      <c r="A79" s="90">
        <v>42671</v>
      </c>
      <c r="B79" s="89">
        <v>1.5</v>
      </c>
      <c r="C79" s="482" t="s">
        <v>217</v>
      </c>
      <c r="D79" s="482"/>
      <c r="E79" s="483"/>
      <c r="F79" s="100"/>
      <c r="G79" s="101"/>
      <c r="H79" s="136"/>
      <c r="I79" s="137"/>
    </row>
    <row r="80" spans="1:9" s="125" customFormat="1" x14ac:dyDescent="0.25">
      <c r="A80" s="90">
        <v>42671</v>
      </c>
      <c r="B80" s="89">
        <v>11422.15</v>
      </c>
      <c r="C80" s="482" t="s">
        <v>188</v>
      </c>
      <c r="D80" s="482"/>
      <c r="E80" s="483"/>
      <c r="F80" s="100"/>
      <c r="G80" s="101"/>
      <c r="H80" s="136"/>
      <c r="I80" s="137"/>
    </row>
    <row r="81" spans="1:9" s="125" customFormat="1" x14ac:dyDescent="0.25">
      <c r="A81" s="90">
        <v>42671</v>
      </c>
      <c r="B81" s="89">
        <v>1.5</v>
      </c>
      <c r="C81" s="482" t="s">
        <v>217</v>
      </c>
      <c r="D81" s="482"/>
      <c r="E81" s="483"/>
      <c r="F81" s="100"/>
      <c r="G81" s="101"/>
      <c r="H81" s="136"/>
      <c r="I81" s="137"/>
    </row>
    <row r="82" spans="1:9" s="125" customFormat="1" x14ac:dyDescent="0.25">
      <c r="A82" s="90">
        <v>42671</v>
      </c>
      <c r="B82" s="89">
        <v>435</v>
      </c>
      <c r="C82" s="482" t="s">
        <v>397</v>
      </c>
      <c r="D82" s="482"/>
      <c r="E82" s="483"/>
      <c r="F82" s="100"/>
      <c r="G82" s="101"/>
      <c r="H82" s="136"/>
      <c r="I82" s="137"/>
    </row>
    <row r="83" spans="1:9" s="125" customFormat="1" x14ac:dyDescent="0.25">
      <c r="A83" s="90">
        <v>42671</v>
      </c>
      <c r="B83" s="89">
        <v>1.5</v>
      </c>
      <c r="C83" s="482" t="s">
        <v>217</v>
      </c>
      <c r="D83" s="482"/>
      <c r="E83" s="483"/>
      <c r="F83" s="100"/>
      <c r="G83" s="101"/>
      <c r="H83" s="136"/>
      <c r="I83" s="137"/>
    </row>
    <row r="84" spans="1:9" s="125" customFormat="1" x14ac:dyDescent="0.25">
      <c r="A84" s="90">
        <v>42671</v>
      </c>
      <c r="B84" s="89">
        <v>435</v>
      </c>
      <c r="C84" s="482" t="s">
        <v>289</v>
      </c>
      <c r="D84" s="482"/>
      <c r="E84" s="483"/>
      <c r="F84" s="100"/>
      <c r="G84" s="101"/>
      <c r="H84" s="136"/>
      <c r="I84" s="137"/>
    </row>
    <row r="85" spans="1:9" s="125" customFormat="1" x14ac:dyDescent="0.25">
      <c r="A85" s="90">
        <v>42671</v>
      </c>
      <c r="B85" s="89">
        <v>1.5</v>
      </c>
      <c r="C85" s="482" t="s">
        <v>217</v>
      </c>
      <c r="D85" s="482"/>
      <c r="E85" s="483"/>
      <c r="F85" s="100"/>
      <c r="G85" s="101"/>
      <c r="H85" s="136"/>
      <c r="I85" s="137"/>
    </row>
    <row r="86" spans="1:9" s="125" customFormat="1" x14ac:dyDescent="0.25">
      <c r="A86" s="90">
        <v>42671</v>
      </c>
      <c r="B86" s="89">
        <v>435</v>
      </c>
      <c r="C86" s="482" t="s">
        <v>282</v>
      </c>
      <c r="D86" s="482"/>
      <c r="E86" s="483"/>
      <c r="F86" s="100"/>
      <c r="G86" s="101"/>
      <c r="H86" s="136"/>
      <c r="I86" s="137"/>
    </row>
    <row r="87" spans="1:9" s="125" customFormat="1" x14ac:dyDescent="0.25">
      <c r="A87" s="90">
        <v>42671</v>
      </c>
      <c r="B87" s="89">
        <v>1.5</v>
      </c>
      <c r="C87" s="482" t="s">
        <v>217</v>
      </c>
      <c r="D87" s="482"/>
      <c r="E87" s="483"/>
      <c r="F87" s="100"/>
      <c r="G87" s="101"/>
      <c r="H87" s="136"/>
      <c r="I87" s="137"/>
    </row>
    <row r="88" spans="1:9" s="125" customFormat="1" x14ac:dyDescent="0.25">
      <c r="A88" s="100">
        <v>42674</v>
      </c>
      <c r="B88" s="101">
        <v>1500</v>
      </c>
      <c r="C88" s="482" t="s">
        <v>238</v>
      </c>
      <c r="D88" s="482"/>
      <c r="E88" s="483"/>
      <c r="F88" s="100"/>
      <c r="G88" s="101"/>
      <c r="H88" s="136"/>
      <c r="I88" s="137"/>
    </row>
    <row r="89" spans="1:9" s="125" customFormat="1" ht="15.75" thickBot="1" x14ac:dyDescent="0.3">
      <c r="A89" s="110">
        <v>42674</v>
      </c>
      <c r="B89" s="102">
        <v>1.5</v>
      </c>
      <c r="C89" s="486" t="s">
        <v>217</v>
      </c>
      <c r="D89" s="486"/>
      <c r="E89" s="487"/>
      <c r="F89" s="110"/>
      <c r="G89" s="102"/>
      <c r="H89" s="516"/>
      <c r="I89" s="517"/>
    </row>
    <row r="90" spans="1:9" s="125" customFormat="1" x14ac:dyDescent="0.25"/>
  </sheetData>
  <mergeCells count="154">
    <mergeCell ref="C88:E88"/>
    <mergeCell ref="C89:E89"/>
    <mergeCell ref="H89:I89"/>
    <mergeCell ref="C77:E77"/>
    <mergeCell ref="C83:E83"/>
    <mergeCell ref="C72:E72"/>
    <mergeCell ref="H72:I72"/>
    <mergeCell ref="C73:E73"/>
    <mergeCell ref="H73:I73"/>
    <mergeCell ref="C74:E74"/>
    <mergeCell ref="C75:E75"/>
    <mergeCell ref="C87:E87"/>
    <mergeCell ref="C78:E78"/>
    <mergeCell ref="C79:E79"/>
    <mergeCell ref="C80:E80"/>
    <mergeCell ref="C81:E81"/>
    <mergeCell ref="C82:E82"/>
    <mergeCell ref="C84:E84"/>
    <mergeCell ref="C85:E85"/>
    <mergeCell ref="C86:E86"/>
    <mergeCell ref="C76:E76"/>
    <mergeCell ref="H69:I69"/>
    <mergeCell ref="C70:E70"/>
    <mergeCell ref="H70:I70"/>
    <mergeCell ref="C71:E71"/>
    <mergeCell ref="H71:I71"/>
    <mergeCell ref="C66:E66"/>
    <mergeCell ref="H66:I66"/>
    <mergeCell ref="C67:E67"/>
    <mergeCell ref="H67:I67"/>
    <mergeCell ref="C68:E68"/>
    <mergeCell ref="H68:I68"/>
    <mergeCell ref="C69:E69"/>
    <mergeCell ref="H63:I63"/>
    <mergeCell ref="C64:E64"/>
    <mergeCell ref="H64:I64"/>
    <mergeCell ref="C65:E65"/>
    <mergeCell ref="H65:I65"/>
    <mergeCell ref="C60:E60"/>
    <mergeCell ref="H60:I60"/>
    <mergeCell ref="C61:E61"/>
    <mergeCell ref="H61:I61"/>
    <mergeCell ref="C62:E62"/>
    <mergeCell ref="H62:I62"/>
    <mergeCell ref="C63:E63"/>
    <mergeCell ref="H57:I57"/>
    <mergeCell ref="C58:E58"/>
    <mergeCell ref="H58:I58"/>
    <mergeCell ref="C59:E59"/>
    <mergeCell ref="H59:I59"/>
    <mergeCell ref="C54:E54"/>
    <mergeCell ref="H54:I54"/>
    <mergeCell ref="C55:E55"/>
    <mergeCell ref="H55:I55"/>
    <mergeCell ref="C56:E56"/>
    <mergeCell ref="H56:I56"/>
    <mergeCell ref="C57:E57"/>
    <mergeCell ref="H51:I51"/>
    <mergeCell ref="C52:E52"/>
    <mergeCell ref="H52:I52"/>
    <mergeCell ref="C53:E53"/>
    <mergeCell ref="H53:I53"/>
    <mergeCell ref="C48:E48"/>
    <mergeCell ref="H48:I48"/>
    <mergeCell ref="C49:E49"/>
    <mergeCell ref="H49:I49"/>
    <mergeCell ref="C50:E50"/>
    <mergeCell ref="H50:I50"/>
    <mergeCell ref="C51:E51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45:E45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39:E39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33:E33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7:E27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21:E21"/>
    <mergeCell ref="H16:I16"/>
    <mergeCell ref="C17:E17"/>
    <mergeCell ref="H17:I17"/>
    <mergeCell ref="A11:I11"/>
    <mergeCell ref="A12:I12"/>
    <mergeCell ref="A13:E13"/>
    <mergeCell ref="F13:I13"/>
    <mergeCell ref="C14:E14"/>
    <mergeCell ref="H14:I14"/>
    <mergeCell ref="C16:E16"/>
    <mergeCell ref="F10:G10"/>
    <mergeCell ref="C2:I2"/>
    <mergeCell ref="C3:D4"/>
    <mergeCell ref="E3:E4"/>
    <mergeCell ref="F3:H3"/>
    <mergeCell ref="I3:I4"/>
    <mergeCell ref="C5:D5"/>
    <mergeCell ref="F5:G5"/>
    <mergeCell ref="C15:E15"/>
    <mergeCell ref="H15:I15"/>
    <mergeCell ref="C6:D6"/>
    <mergeCell ref="C7:D7"/>
    <mergeCell ref="C8:D8"/>
    <mergeCell ref="C9:D9"/>
    <mergeCell ref="C10:D10"/>
  </mergeCells>
  <pageMargins left="0.7" right="0.7" top="0.75" bottom="0.75" header="0.3" footer="0.3"/>
  <pageSetup paperSize="9" scale="77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7"/>
  <dimension ref="A1:I55"/>
  <sheetViews>
    <sheetView topLeftCell="A10" zoomScaleNormal="100" workbookViewId="0">
      <selection activeCell="H20" sqref="H20:I20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446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447</v>
      </c>
      <c r="D5" s="359"/>
      <c r="E5" s="10">
        <v>22984.23</v>
      </c>
      <c r="F5" s="360">
        <v>5343.94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9401</v>
      </c>
      <c r="F6" s="10">
        <v>3243</v>
      </c>
      <c r="G6" s="10">
        <v>32426</v>
      </c>
      <c r="H6" s="26"/>
      <c r="I6" s="28"/>
    </row>
    <row r="7" spans="1:9" x14ac:dyDescent="0.25">
      <c r="C7" s="518" t="s">
        <v>428</v>
      </c>
      <c r="D7" s="519"/>
      <c r="E7" s="10"/>
      <c r="F7" s="10"/>
      <c r="G7" s="10"/>
      <c r="H7" s="26"/>
      <c r="I7" s="28"/>
    </row>
    <row r="8" spans="1:9" x14ac:dyDescent="0.25">
      <c r="C8" s="494" t="s">
        <v>298</v>
      </c>
      <c r="D8" s="495"/>
      <c r="E8" s="10">
        <v>30000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44115.91</v>
      </c>
      <c r="F9" s="10">
        <v>31839.200000000001</v>
      </c>
      <c r="G9" s="10"/>
      <c r="H9" s="26"/>
      <c r="I9" s="28"/>
    </row>
    <row r="10" spans="1:9" ht="36.75" customHeight="1" thickBot="1" x14ac:dyDescent="0.3">
      <c r="C10" s="420" t="s">
        <v>448</v>
      </c>
      <c r="D10" s="421"/>
      <c r="E10" s="47">
        <f>E5+E6+E8-E9</f>
        <v>18269.319999999992</v>
      </c>
      <c r="F10" s="422">
        <f>F5+F6+G6+F7+F8-F9-G9</f>
        <v>9173.7400000000016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thickBot="1" x14ac:dyDescent="0.3">
      <c r="A14" s="138" t="s">
        <v>30</v>
      </c>
      <c r="B14" s="139" t="s">
        <v>31</v>
      </c>
      <c r="C14" s="524" t="s">
        <v>32</v>
      </c>
      <c r="D14" s="524"/>
      <c r="E14" s="525"/>
      <c r="F14" s="10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140">
        <v>42676</v>
      </c>
      <c r="B15" s="141">
        <v>5000</v>
      </c>
      <c r="C15" s="522" t="s">
        <v>238</v>
      </c>
      <c r="D15" s="522"/>
      <c r="E15" s="523"/>
      <c r="F15" s="90">
        <v>42675</v>
      </c>
      <c r="G15" s="89">
        <v>9.0399999999999991</v>
      </c>
      <c r="H15" s="482" t="s">
        <v>244</v>
      </c>
      <c r="I15" s="483"/>
    </row>
    <row r="16" spans="1:9" s="125" customFormat="1" ht="15" customHeight="1" x14ac:dyDescent="0.25">
      <c r="A16" s="90">
        <v>42676</v>
      </c>
      <c r="B16" s="89">
        <v>1.5</v>
      </c>
      <c r="C16" s="482" t="s">
        <v>217</v>
      </c>
      <c r="D16" s="482"/>
      <c r="E16" s="483"/>
      <c r="F16" s="90">
        <v>42676</v>
      </c>
      <c r="G16" s="89">
        <v>31.5</v>
      </c>
      <c r="H16" s="482" t="s">
        <v>244</v>
      </c>
      <c r="I16" s="483"/>
    </row>
    <row r="17" spans="1:9" s="125" customFormat="1" ht="15" customHeight="1" x14ac:dyDescent="0.25">
      <c r="A17" s="90">
        <v>42677</v>
      </c>
      <c r="B17" s="89">
        <v>23.2</v>
      </c>
      <c r="C17" s="482" t="s">
        <v>376</v>
      </c>
      <c r="D17" s="482"/>
      <c r="E17" s="483"/>
      <c r="F17" s="90">
        <v>42676</v>
      </c>
      <c r="G17" s="89">
        <v>7.79</v>
      </c>
      <c r="H17" s="482" t="s">
        <v>244</v>
      </c>
      <c r="I17" s="483"/>
    </row>
    <row r="18" spans="1:9" s="125" customFormat="1" ht="15" customHeight="1" x14ac:dyDescent="0.25">
      <c r="A18" s="90">
        <v>42681</v>
      </c>
      <c r="B18" s="89">
        <v>13133.68</v>
      </c>
      <c r="C18" s="482" t="s">
        <v>449</v>
      </c>
      <c r="D18" s="482"/>
      <c r="E18" s="483"/>
      <c r="F18" s="90">
        <v>42677</v>
      </c>
      <c r="G18" s="89">
        <v>14.83</v>
      </c>
      <c r="H18" s="482" t="s">
        <v>244</v>
      </c>
      <c r="I18" s="483"/>
    </row>
    <row r="19" spans="1:9" s="125" customFormat="1" ht="15" customHeight="1" x14ac:dyDescent="0.25">
      <c r="A19" s="90">
        <v>42681</v>
      </c>
      <c r="B19" s="89">
        <v>1.5</v>
      </c>
      <c r="C19" s="482" t="s">
        <v>217</v>
      </c>
      <c r="D19" s="482"/>
      <c r="E19" s="483"/>
      <c r="F19" s="90">
        <v>42677</v>
      </c>
      <c r="G19" s="89">
        <v>71.099999999999994</v>
      </c>
      <c r="H19" s="482" t="s">
        <v>21</v>
      </c>
      <c r="I19" s="483"/>
    </row>
    <row r="20" spans="1:9" s="125" customFormat="1" ht="15" customHeight="1" x14ac:dyDescent="0.25">
      <c r="A20" s="90">
        <v>42684</v>
      </c>
      <c r="B20" s="89">
        <v>1417</v>
      </c>
      <c r="C20" s="482" t="s">
        <v>404</v>
      </c>
      <c r="D20" s="482"/>
      <c r="E20" s="483"/>
      <c r="F20" s="90">
        <v>42677</v>
      </c>
      <c r="G20" s="89">
        <v>169.9</v>
      </c>
      <c r="H20" s="482" t="s">
        <v>18</v>
      </c>
      <c r="I20" s="483"/>
    </row>
    <row r="21" spans="1:9" s="125" customFormat="1" ht="15" customHeight="1" x14ac:dyDescent="0.25">
      <c r="A21" s="90">
        <v>42684</v>
      </c>
      <c r="B21" s="89">
        <v>1.5</v>
      </c>
      <c r="C21" s="482" t="s">
        <v>217</v>
      </c>
      <c r="D21" s="482"/>
      <c r="E21" s="483"/>
      <c r="F21" s="90">
        <v>42677</v>
      </c>
      <c r="G21" s="89">
        <v>271.3</v>
      </c>
      <c r="H21" s="482" t="s">
        <v>20</v>
      </c>
      <c r="I21" s="483"/>
    </row>
    <row r="22" spans="1:9" s="125" customFormat="1" ht="15" customHeight="1" x14ac:dyDescent="0.25">
      <c r="A22" s="90">
        <v>42684</v>
      </c>
      <c r="B22" s="89">
        <v>360</v>
      </c>
      <c r="C22" s="482" t="s">
        <v>409</v>
      </c>
      <c r="D22" s="482"/>
      <c r="E22" s="483"/>
      <c r="F22" s="90">
        <v>42677</v>
      </c>
      <c r="G22" s="89">
        <v>30.4</v>
      </c>
      <c r="H22" s="482" t="s">
        <v>19</v>
      </c>
      <c r="I22" s="483"/>
    </row>
    <row r="23" spans="1:9" s="125" customFormat="1" ht="15" customHeight="1" x14ac:dyDescent="0.25">
      <c r="A23" s="90">
        <v>42684</v>
      </c>
      <c r="B23" s="89">
        <v>1.5</v>
      </c>
      <c r="C23" s="482" t="s">
        <v>217</v>
      </c>
      <c r="D23" s="482"/>
      <c r="E23" s="483"/>
      <c r="F23" s="90">
        <v>42677</v>
      </c>
      <c r="G23" s="89">
        <v>69.099999999999994</v>
      </c>
      <c r="H23" s="482" t="s">
        <v>22</v>
      </c>
      <c r="I23" s="483"/>
    </row>
    <row r="24" spans="1:9" s="125" customFormat="1" ht="15" customHeight="1" x14ac:dyDescent="0.25">
      <c r="A24" s="90">
        <v>42684</v>
      </c>
      <c r="B24" s="89">
        <v>900</v>
      </c>
      <c r="C24" s="482" t="s">
        <v>396</v>
      </c>
      <c r="D24" s="482"/>
      <c r="E24" s="483"/>
      <c r="F24" s="90">
        <v>42677</v>
      </c>
      <c r="G24" s="89">
        <v>68.5</v>
      </c>
      <c r="H24" s="482" t="s">
        <v>194</v>
      </c>
      <c r="I24" s="483"/>
    </row>
    <row r="25" spans="1:9" s="125" customFormat="1" ht="15" customHeight="1" x14ac:dyDescent="0.25">
      <c r="A25" s="90">
        <v>42684</v>
      </c>
      <c r="B25" s="89">
        <v>1.5</v>
      </c>
      <c r="C25" s="482" t="s">
        <v>217</v>
      </c>
      <c r="D25" s="482"/>
      <c r="E25" s="483"/>
      <c r="F25" s="90">
        <v>42678</v>
      </c>
      <c r="G25" s="89">
        <v>6.29</v>
      </c>
      <c r="H25" s="482" t="s">
        <v>244</v>
      </c>
      <c r="I25" s="483"/>
    </row>
    <row r="26" spans="1:9" s="125" customFormat="1" ht="15" customHeight="1" x14ac:dyDescent="0.25">
      <c r="A26" s="90">
        <v>42688</v>
      </c>
      <c r="B26" s="89">
        <v>60.9</v>
      </c>
      <c r="C26" s="482" t="s">
        <v>273</v>
      </c>
      <c r="D26" s="482"/>
      <c r="E26" s="483"/>
      <c r="F26" s="90">
        <v>42681</v>
      </c>
      <c r="G26" s="89">
        <v>23.92</v>
      </c>
      <c r="H26" s="482" t="s">
        <v>244</v>
      </c>
      <c r="I26" s="483"/>
    </row>
    <row r="27" spans="1:9" s="125" customFormat="1" ht="15" customHeight="1" x14ac:dyDescent="0.25">
      <c r="A27" s="90">
        <v>42688</v>
      </c>
      <c r="B27" s="89">
        <v>1000</v>
      </c>
      <c r="C27" s="482" t="s">
        <v>409</v>
      </c>
      <c r="D27" s="482"/>
      <c r="E27" s="483"/>
      <c r="F27" s="90">
        <v>42681</v>
      </c>
      <c r="G27" s="89">
        <v>92.25</v>
      </c>
      <c r="H27" s="482" t="s">
        <v>16</v>
      </c>
      <c r="I27" s="483"/>
    </row>
    <row r="28" spans="1:9" s="125" customFormat="1" ht="15" customHeight="1" x14ac:dyDescent="0.25">
      <c r="A28" s="90">
        <v>42688</v>
      </c>
      <c r="B28" s="89">
        <v>1.5</v>
      </c>
      <c r="C28" s="482" t="s">
        <v>217</v>
      </c>
      <c r="D28" s="482"/>
      <c r="E28" s="483"/>
      <c r="F28" s="90">
        <v>42682</v>
      </c>
      <c r="G28" s="89">
        <v>9.23</v>
      </c>
      <c r="H28" s="482" t="s">
        <v>244</v>
      </c>
      <c r="I28" s="483"/>
    </row>
    <row r="29" spans="1:9" s="125" customFormat="1" ht="15" customHeight="1" x14ac:dyDescent="0.25">
      <c r="A29" s="90">
        <v>42690</v>
      </c>
      <c r="B29" s="89">
        <v>5000</v>
      </c>
      <c r="C29" s="482" t="s">
        <v>238</v>
      </c>
      <c r="D29" s="482"/>
      <c r="E29" s="483"/>
      <c r="F29" s="90">
        <v>42683</v>
      </c>
      <c r="G29" s="89">
        <v>16.71</v>
      </c>
      <c r="H29" s="482" t="s">
        <v>244</v>
      </c>
      <c r="I29" s="483"/>
    </row>
    <row r="30" spans="1:9" s="125" customFormat="1" ht="15" customHeight="1" x14ac:dyDescent="0.25">
      <c r="A30" s="90">
        <v>42690</v>
      </c>
      <c r="B30" s="89">
        <v>300</v>
      </c>
      <c r="C30" s="482" t="s">
        <v>238</v>
      </c>
      <c r="D30" s="482"/>
      <c r="E30" s="483"/>
      <c r="F30" s="90">
        <v>42684</v>
      </c>
      <c r="G30" s="89">
        <v>6</v>
      </c>
      <c r="H30" s="482" t="s">
        <v>244</v>
      </c>
      <c r="I30" s="483"/>
    </row>
    <row r="31" spans="1:9" s="125" customFormat="1" ht="15" customHeight="1" x14ac:dyDescent="0.25">
      <c r="A31" s="90">
        <v>42690</v>
      </c>
      <c r="B31" s="89">
        <v>1.5</v>
      </c>
      <c r="C31" s="482" t="s">
        <v>217</v>
      </c>
      <c r="D31" s="482"/>
      <c r="E31" s="483"/>
      <c r="F31" s="90">
        <v>42686</v>
      </c>
      <c r="G31" s="89">
        <v>9.51</v>
      </c>
      <c r="H31" s="482" t="s">
        <v>244</v>
      </c>
      <c r="I31" s="483"/>
    </row>
    <row r="32" spans="1:9" s="125" customFormat="1" ht="15" customHeight="1" x14ac:dyDescent="0.25">
      <c r="A32" s="90">
        <v>42690</v>
      </c>
      <c r="B32" s="89">
        <v>850</v>
      </c>
      <c r="C32" s="482" t="s">
        <v>396</v>
      </c>
      <c r="D32" s="482"/>
      <c r="E32" s="483"/>
      <c r="F32" s="90">
        <v>42688</v>
      </c>
      <c r="G32" s="89">
        <v>13.8</v>
      </c>
      <c r="H32" s="482" t="s">
        <v>244</v>
      </c>
      <c r="I32" s="483"/>
    </row>
    <row r="33" spans="1:9" s="125" customFormat="1" ht="15" customHeight="1" x14ac:dyDescent="0.25">
      <c r="A33" s="90">
        <v>42690</v>
      </c>
      <c r="B33" s="89">
        <v>1.5</v>
      </c>
      <c r="C33" s="482" t="s">
        <v>217</v>
      </c>
      <c r="D33" s="482"/>
      <c r="E33" s="483"/>
      <c r="F33" s="90">
        <v>42689</v>
      </c>
      <c r="G33" s="89">
        <v>21.73</v>
      </c>
      <c r="H33" s="482" t="s">
        <v>244</v>
      </c>
      <c r="I33" s="483"/>
    </row>
    <row r="34" spans="1:9" s="125" customFormat="1" ht="15" customHeight="1" x14ac:dyDescent="0.25">
      <c r="A34" s="90">
        <v>42697</v>
      </c>
      <c r="B34" s="89">
        <v>12000</v>
      </c>
      <c r="C34" s="482" t="s">
        <v>238</v>
      </c>
      <c r="D34" s="482"/>
      <c r="E34" s="483"/>
      <c r="F34" s="90">
        <v>42690</v>
      </c>
      <c r="G34" s="89">
        <v>23.33</v>
      </c>
      <c r="H34" s="482" t="s">
        <v>244</v>
      </c>
      <c r="I34" s="483"/>
    </row>
    <row r="35" spans="1:9" s="125" customFormat="1" ht="15" customHeight="1" x14ac:dyDescent="0.25">
      <c r="A35" s="90">
        <v>42697</v>
      </c>
      <c r="B35" s="89">
        <v>1448.13</v>
      </c>
      <c r="C35" s="482" t="s">
        <v>343</v>
      </c>
      <c r="D35" s="482"/>
      <c r="E35" s="483"/>
      <c r="F35" s="90">
        <v>42690</v>
      </c>
      <c r="G35" s="89">
        <v>5000</v>
      </c>
      <c r="H35" s="482" t="s">
        <v>290</v>
      </c>
      <c r="I35" s="483"/>
    </row>
    <row r="36" spans="1:9" s="125" customFormat="1" ht="15" customHeight="1" x14ac:dyDescent="0.25">
      <c r="A36" s="90">
        <v>42703</v>
      </c>
      <c r="B36" s="89">
        <v>1300</v>
      </c>
      <c r="C36" s="482" t="s">
        <v>238</v>
      </c>
      <c r="D36" s="482"/>
      <c r="E36" s="483"/>
      <c r="F36" s="90">
        <v>42691</v>
      </c>
      <c r="G36" s="89">
        <v>24.01</v>
      </c>
      <c r="H36" s="482" t="s">
        <v>244</v>
      </c>
      <c r="I36" s="483"/>
    </row>
    <row r="37" spans="1:9" s="125" customFormat="1" ht="15" customHeight="1" x14ac:dyDescent="0.25">
      <c r="A37" s="90">
        <v>42703</v>
      </c>
      <c r="B37" s="89">
        <v>1.5</v>
      </c>
      <c r="C37" s="482" t="s">
        <v>217</v>
      </c>
      <c r="D37" s="482"/>
      <c r="E37" s="483"/>
      <c r="F37" s="90">
        <v>42692</v>
      </c>
      <c r="G37" s="89">
        <v>19.89</v>
      </c>
      <c r="H37" s="482" t="s">
        <v>244</v>
      </c>
      <c r="I37" s="483"/>
    </row>
    <row r="38" spans="1:9" s="125" customFormat="1" ht="15" customHeight="1" x14ac:dyDescent="0.25">
      <c r="A38" s="90">
        <v>42704</v>
      </c>
      <c r="B38" s="89">
        <v>435</v>
      </c>
      <c r="C38" s="482" t="s">
        <v>397</v>
      </c>
      <c r="D38" s="482"/>
      <c r="E38" s="483"/>
      <c r="F38" s="90">
        <v>42693</v>
      </c>
      <c r="G38" s="89">
        <v>20.29</v>
      </c>
      <c r="H38" s="482" t="s">
        <v>244</v>
      </c>
      <c r="I38" s="483"/>
    </row>
    <row r="39" spans="1:9" s="125" customFormat="1" ht="15" customHeight="1" x14ac:dyDescent="0.25">
      <c r="A39" s="90">
        <v>42704</v>
      </c>
      <c r="B39" s="89">
        <v>1.5</v>
      </c>
      <c r="C39" s="482" t="s">
        <v>217</v>
      </c>
      <c r="D39" s="482"/>
      <c r="E39" s="483"/>
      <c r="F39" s="90">
        <v>42694</v>
      </c>
      <c r="G39" s="89">
        <v>1.91</v>
      </c>
      <c r="H39" s="482" t="s">
        <v>244</v>
      </c>
      <c r="I39" s="483"/>
    </row>
    <row r="40" spans="1:9" s="125" customFormat="1" ht="15" customHeight="1" x14ac:dyDescent="0.25">
      <c r="A40" s="90">
        <v>42704</v>
      </c>
      <c r="B40" s="89">
        <v>435</v>
      </c>
      <c r="C40" s="482" t="s">
        <v>289</v>
      </c>
      <c r="D40" s="482"/>
      <c r="E40" s="483"/>
      <c r="F40" s="90">
        <v>42695</v>
      </c>
      <c r="G40" s="89">
        <v>18.38</v>
      </c>
      <c r="H40" s="482" t="s">
        <v>244</v>
      </c>
      <c r="I40" s="483"/>
    </row>
    <row r="41" spans="1:9" s="125" customFormat="1" ht="15" customHeight="1" x14ac:dyDescent="0.25">
      <c r="A41" s="90">
        <v>42704</v>
      </c>
      <c r="B41" s="89">
        <v>1.5</v>
      </c>
      <c r="C41" s="482" t="s">
        <v>217</v>
      </c>
      <c r="D41" s="482"/>
      <c r="E41" s="483"/>
      <c r="F41" s="90">
        <v>42696</v>
      </c>
      <c r="G41" s="89">
        <v>15.12</v>
      </c>
      <c r="H41" s="482" t="s">
        <v>244</v>
      </c>
      <c r="I41" s="483"/>
    </row>
    <row r="42" spans="1:9" s="125" customFormat="1" ht="15" customHeight="1" x14ac:dyDescent="0.25">
      <c r="A42" s="90">
        <v>42704</v>
      </c>
      <c r="B42" s="89">
        <v>435</v>
      </c>
      <c r="C42" s="482" t="s">
        <v>282</v>
      </c>
      <c r="D42" s="482"/>
      <c r="E42" s="483"/>
      <c r="F42" s="90">
        <v>42696</v>
      </c>
      <c r="G42" s="89">
        <v>46</v>
      </c>
      <c r="H42" s="482" t="s">
        <v>239</v>
      </c>
      <c r="I42" s="483"/>
    </row>
    <row r="43" spans="1:9" s="125" customFormat="1" ht="15" customHeight="1" x14ac:dyDescent="0.25">
      <c r="A43" s="100">
        <v>42704</v>
      </c>
      <c r="B43" s="101">
        <v>1.5</v>
      </c>
      <c r="C43" s="484" t="s">
        <v>217</v>
      </c>
      <c r="D43" s="484"/>
      <c r="E43" s="485"/>
      <c r="F43" s="90">
        <v>42697</v>
      </c>
      <c r="G43" s="89">
        <v>17.850000000000001</v>
      </c>
      <c r="H43" s="482" t="s">
        <v>244</v>
      </c>
      <c r="I43" s="483"/>
    </row>
    <row r="44" spans="1:9" s="125" customFormat="1" ht="15" customHeight="1" x14ac:dyDescent="0.25">
      <c r="A44" s="90"/>
      <c r="B44" s="89"/>
      <c r="C44" s="475"/>
      <c r="D44" s="520"/>
      <c r="E44" s="505"/>
      <c r="F44" s="90">
        <v>42697</v>
      </c>
      <c r="G44" s="89">
        <v>25000</v>
      </c>
      <c r="H44" s="482" t="s">
        <v>290</v>
      </c>
      <c r="I44" s="483"/>
    </row>
    <row r="45" spans="1:9" s="125" customFormat="1" ht="15" customHeight="1" x14ac:dyDescent="0.25">
      <c r="A45" s="90"/>
      <c r="B45" s="89"/>
      <c r="C45" s="475"/>
      <c r="D45" s="520"/>
      <c r="E45" s="505"/>
      <c r="F45" s="90">
        <v>42698</v>
      </c>
      <c r="G45" s="89">
        <v>12.32</v>
      </c>
      <c r="H45" s="482" t="s">
        <v>244</v>
      </c>
      <c r="I45" s="483"/>
    </row>
    <row r="46" spans="1:9" s="125" customFormat="1" ht="15" customHeight="1" x14ac:dyDescent="0.25">
      <c r="A46" s="90"/>
      <c r="B46" s="89"/>
      <c r="C46" s="475"/>
      <c r="D46" s="520"/>
      <c r="E46" s="505"/>
      <c r="F46" s="90">
        <v>42699</v>
      </c>
      <c r="G46" s="89">
        <v>4.53</v>
      </c>
      <c r="H46" s="482" t="s">
        <v>244</v>
      </c>
      <c r="I46" s="483"/>
    </row>
    <row r="47" spans="1:9" s="125" customFormat="1" ht="15" customHeight="1" x14ac:dyDescent="0.25">
      <c r="A47" s="90"/>
      <c r="B47" s="89"/>
      <c r="C47" s="475"/>
      <c r="D47" s="520"/>
      <c r="E47" s="505"/>
      <c r="F47" s="90">
        <v>42700</v>
      </c>
      <c r="G47" s="89">
        <v>8.67</v>
      </c>
      <c r="H47" s="482" t="s">
        <v>244</v>
      </c>
      <c r="I47" s="483"/>
    </row>
    <row r="48" spans="1:9" s="125" customFormat="1" ht="15" customHeight="1" x14ac:dyDescent="0.25">
      <c r="A48" s="90"/>
      <c r="B48" s="89"/>
      <c r="C48" s="475"/>
      <c r="D48" s="520"/>
      <c r="E48" s="505"/>
      <c r="F48" s="90">
        <v>42702</v>
      </c>
      <c r="G48" s="89">
        <v>12.36</v>
      </c>
      <c r="H48" s="482" t="s">
        <v>244</v>
      </c>
      <c r="I48" s="483"/>
    </row>
    <row r="49" spans="1:9" s="125" customFormat="1" ht="15" customHeight="1" x14ac:dyDescent="0.25">
      <c r="A49" s="90"/>
      <c r="B49" s="89"/>
      <c r="C49" s="475"/>
      <c r="D49" s="520"/>
      <c r="E49" s="505"/>
      <c r="F49" s="90">
        <v>42702</v>
      </c>
      <c r="G49" s="89">
        <v>370.6</v>
      </c>
      <c r="H49" s="482" t="s">
        <v>20</v>
      </c>
      <c r="I49" s="483"/>
    </row>
    <row r="50" spans="1:9" s="125" customFormat="1" ht="15" customHeight="1" x14ac:dyDescent="0.25">
      <c r="A50" s="90"/>
      <c r="B50" s="89"/>
      <c r="C50" s="475"/>
      <c r="D50" s="520"/>
      <c r="E50" s="505"/>
      <c r="F50" s="90">
        <v>42702</v>
      </c>
      <c r="G50" s="89">
        <v>95.5</v>
      </c>
      <c r="H50" s="482" t="s">
        <v>22</v>
      </c>
      <c r="I50" s="483"/>
    </row>
    <row r="51" spans="1:9" s="125" customFormat="1" ht="15" customHeight="1" x14ac:dyDescent="0.25">
      <c r="A51" s="90"/>
      <c r="B51" s="89"/>
      <c r="C51" s="475"/>
      <c r="D51" s="520"/>
      <c r="E51" s="505"/>
      <c r="F51" s="90">
        <v>42702</v>
      </c>
      <c r="G51" s="89">
        <v>113</v>
      </c>
      <c r="H51" s="482" t="s">
        <v>194</v>
      </c>
      <c r="I51" s="483"/>
    </row>
    <row r="52" spans="1:9" s="125" customFormat="1" ht="15" customHeight="1" x14ac:dyDescent="0.25">
      <c r="A52" s="90"/>
      <c r="B52" s="89"/>
      <c r="C52" s="475"/>
      <c r="D52" s="520"/>
      <c r="E52" s="505"/>
      <c r="F52" s="90">
        <v>42702</v>
      </c>
      <c r="G52" s="89">
        <v>72.599999999999994</v>
      </c>
      <c r="H52" s="482" t="s">
        <v>21</v>
      </c>
      <c r="I52" s="483"/>
    </row>
    <row r="53" spans="1:9" s="125" customFormat="1" ht="15" customHeight="1" x14ac:dyDescent="0.25">
      <c r="A53" s="90"/>
      <c r="B53" s="89"/>
      <c r="C53" s="475"/>
      <c r="D53" s="520"/>
      <c r="E53" s="505"/>
      <c r="F53" s="90">
        <v>42703</v>
      </c>
      <c r="G53" s="89">
        <v>11.15</v>
      </c>
      <c r="H53" s="482" t="s">
        <v>244</v>
      </c>
      <c r="I53" s="483"/>
    </row>
    <row r="54" spans="1:9" s="125" customFormat="1" ht="15" customHeight="1" thickBot="1" x14ac:dyDescent="0.3">
      <c r="A54" s="110"/>
      <c r="B54" s="102"/>
      <c r="C54" s="516"/>
      <c r="D54" s="521"/>
      <c r="E54" s="517"/>
      <c r="F54" s="110">
        <v>42704</v>
      </c>
      <c r="G54" s="102">
        <v>8.7899999999999991</v>
      </c>
      <c r="H54" s="486" t="s">
        <v>244</v>
      </c>
      <c r="I54" s="487"/>
    </row>
    <row r="55" spans="1:9" s="125" customFormat="1" x14ac:dyDescent="0.25"/>
  </sheetData>
  <mergeCells count="99">
    <mergeCell ref="F10:G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C9:D9"/>
    <mergeCell ref="C10:D10"/>
    <mergeCell ref="A11:I11"/>
    <mergeCell ref="A12:I12"/>
    <mergeCell ref="A13:E13"/>
    <mergeCell ref="F13:I13"/>
    <mergeCell ref="C14:E14"/>
    <mergeCell ref="H14:I14"/>
    <mergeCell ref="C15:E15"/>
    <mergeCell ref="H15:I15"/>
    <mergeCell ref="C16:E16"/>
    <mergeCell ref="H16:I16"/>
    <mergeCell ref="C17:E17"/>
    <mergeCell ref="H17:I17"/>
    <mergeCell ref="C18:E18"/>
    <mergeCell ref="H18:I18"/>
    <mergeCell ref="C19:E19"/>
    <mergeCell ref="H19:I19"/>
    <mergeCell ref="C20:E20"/>
    <mergeCell ref="H20:I20"/>
    <mergeCell ref="C21:E21"/>
    <mergeCell ref="H21:I21"/>
    <mergeCell ref="C22:E22"/>
    <mergeCell ref="H22:I22"/>
    <mergeCell ref="C23:E23"/>
    <mergeCell ref="H23:I23"/>
    <mergeCell ref="C24:E24"/>
    <mergeCell ref="H24:I24"/>
    <mergeCell ref="C25:E25"/>
    <mergeCell ref="H25:I25"/>
    <mergeCell ref="C26:E26"/>
    <mergeCell ref="H26:I26"/>
    <mergeCell ref="C27:E27"/>
    <mergeCell ref="H27:I27"/>
    <mergeCell ref="C28:E28"/>
    <mergeCell ref="H28:I28"/>
    <mergeCell ref="C29:E29"/>
    <mergeCell ref="H29:I29"/>
    <mergeCell ref="C30:E30"/>
    <mergeCell ref="H30:I30"/>
    <mergeCell ref="C31:E31"/>
    <mergeCell ref="H31:I31"/>
    <mergeCell ref="C32:E32"/>
    <mergeCell ref="H32:I32"/>
    <mergeCell ref="C33:E33"/>
    <mergeCell ref="H33:I33"/>
    <mergeCell ref="C34:E34"/>
    <mergeCell ref="H34:I34"/>
    <mergeCell ref="C35:E35"/>
    <mergeCell ref="H35:I35"/>
    <mergeCell ref="C36:E36"/>
    <mergeCell ref="H36:I36"/>
    <mergeCell ref="C37:E37"/>
    <mergeCell ref="H37:I37"/>
    <mergeCell ref="C38:E38"/>
    <mergeCell ref="H38:I38"/>
    <mergeCell ref="C42:E42"/>
    <mergeCell ref="H42:I42"/>
    <mergeCell ref="C43:E43"/>
    <mergeCell ref="H43:I43"/>
    <mergeCell ref="C39:E39"/>
    <mergeCell ref="H39:I39"/>
    <mergeCell ref="C40:E40"/>
    <mergeCell ref="H40:I40"/>
    <mergeCell ref="C41:E41"/>
    <mergeCell ref="H41:I41"/>
    <mergeCell ref="C45:E45"/>
    <mergeCell ref="H45:I45"/>
    <mergeCell ref="C46:E46"/>
    <mergeCell ref="H46:I46"/>
    <mergeCell ref="C47:E47"/>
    <mergeCell ref="H47:I47"/>
    <mergeCell ref="H44:I44"/>
    <mergeCell ref="C44:E44"/>
    <mergeCell ref="C54:E54"/>
    <mergeCell ref="H54:I54"/>
    <mergeCell ref="C51:E51"/>
    <mergeCell ref="H51:I51"/>
    <mergeCell ref="C52:E52"/>
    <mergeCell ref="H52:I52"/>
    <mergeCell ref="C53:E53"/>
    <mergeCell ref="H53:I53"/>
    <mergeCell ref="C48:E48"/>
    <mergeCell ref="H48:I48"/>
    <mergeCell ref="C49:E49"/>
    <mergeCell ref="H49:I49"/>
    <mergeCell ref="C50:E50"/>
    <mergeCell ref="H50:I50"/>
  </mergeCells>
  <pageMargins left="0.7" right="0.7" top="0.75" bottom="0.75" header="0.3" footer="0.3"/>
  <pageSetup paperSize="9" scale="77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8"/>
  <dimension ref="A1:I48"/>
  <sheetViews>
    <sheetView topLeftCell="A22" zoomScaleNormal="100" workbookViewId="0">
      <selection activeCell="H39" sqref="H39:I39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450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451</v>
      </c>
      <c r="D5" s="359"/>
      <c r="E5" s="10">
        <v>18269.32</v>
      </c>
      <c r="F5" s="360">
        <v>9173.74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9597</v>
      </c>
      <c r="F6" s="10">
        <v>3684</v>
      </c>
      <c r="G6" s="10">
        <v>51950</v>
      </c>
      <c r="H6" s="26"/>
      <c r="I6" s="28"/>
    </row>
    <row r="7" spans="1:9" x14ac:dyDescent="0.25">
      <c r="C7" s="518" t="s">
        <v>428</v>
      </c>
      <c r="D7" s="519"/>
      <c r="E7" s="10"/>
      <c r="F7" s="10"/>
      <c r="G7" s="10"/>
      <c r="H7" s="26"/>
      <c r="I7" s="28"/>
    </row>
    <row r="8" spans="1:9" x14ac:dyDescent="0.25">
      <c r="C8" s="494" t="s">
        <v>298</v>
      </c>
      <c r="D8" s="495"/>
      <c r="E8" s="10">
        <v>28000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45323.5</v>
      </c>
      <c r="F9" s="10">
        <v>28698.12</v>
      </c>
      <c r="G9" s="10"/>
      <c r="H9" s="26"/>
      <c r="I9" s="28"/>
    </row>
    <row r="10" spans="1:9" ht="36.75" customHeight="1" thickBot="1" x14ac:dyDescent="0.3">
      <c r="C10" s="420" t="s">
        <v>452</v>
      </c>
      <c r="D10" s="421"/>
      <c r="E10" s="47">
        <f>E5+E6+E8-E9</f>
        <v>10542.82</v>
      </c>
      <c r="F10" s="422">
        <f>F5+F6+G6+F7+F8-F9-G9</f>
        <v>36109.619999999995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thickBot="1" x14ac:dyDescent="0.3">
      <c r="A14" s="138" t="s">
        <v>30</v>
      </c>
      <c r="B14" s="139" t="s">
        <v>31</v>
      </c>
      <c r="C14" s="524" t="s">
        <v>32</v>
      </c>
      <c r="D14" s="524"/>
      <c r="E14" s="525"/>
      <c r="F14" s="142" t="s">
        <v>30</v>
      </c>
      <c r="G14" s="143" t="s">
        <v>31</v>
      </c>
      <c r="H14" s="526" t="s">
        <v>32</v>
      </c>
      <c r="I14" s="527"/>
    </row>
    <row r="15" spans="1:9" s="125" customFormat="1" ht="15" customHeight="1" x14ac:dyDescent="0.25">
      <c r="A15" s="140">
        <v>42705</v>
      </c>
      <c r="B15" s="141">
        <v>1800</v>
      </c>
      <c r="C15" s="522" t="s">
        <v>453</v>
      </c>
      <c r="D15" s="522"/>
      <c r="E15" s="523"/>
      <c r="F15" s="140">
        <v>42705</v>
      </c>
      <c r="G15" s="141">
        <v>6.93</v>
      </c>
      <c r="H15" s="522" t="s">
        <v>244</v>
      </c>
      <c r="I15" s="523"/>
    </row>
    <row r="16" spans="1:9" s="125" customFormat="1" ht="15" customHeight="1" x14ac:dyDescent="0.25">
      <c r="A16" s="90">
        <v>42705</v>
      </c>
      <c r="B16" s="89">
        <v>1.5</v>
      </c>
      <c r="C16" s="482" t="s">
        <v>217</v>
      </c>
      <c r="D16" s="482"/>
      <c r="E16" s="483"/>
      <c r="F16" s="90">
        <v>42706</v>
      </c>
      <c r="G16" s="89">
        <v>2.84</v>
      </c>
      <c r="H16" s="482" t="s">
        <v>244</v>
      </c>
      <c r="I16" s="483"/>
    </row>
    <row r="17" spans="1:9" s="125" customFormat="1" ht="15" customHeight="1" x14ac:dyDescent="0.25">
      <c r="A17" s="90">
        <v>42710</v>
      </c>
      <c r="B17" s="89">
        <v>394</v>
      </c>
      <c r="C17" s="482" t="s">
        <v>442</v>
      </c>
      <c r="D17" s="482"/>
      <c r="E17" s="483"/>
      <c r="F17" s="90">
        <v>42706</v>
      </c>
      <c r="G17" s="89">
        <v>31.5</v>
      </c>
      <c r="H17" s="482" t="s">
        <v>244</v>
      </c>
      <c r="I17" s="483"/>
    </row>
    <row r="18" spans="1:9" s="125" customFormat="1" ht="15" customHeight="1" x14ac:dyDescent="0.25">
      <c r="A18" s="90">
        <v>42710</v>
      </c>
      <c r="B18" s="89">
        <v>1.5</v>
      </c>
      <c r="C18" s="482" t="s">
        <v>217</v>
      </c>
      <c r="D18" s="482"/>
      <c r="E18" s="483"/>
      <c r="F18" s="90">
        <v>42707</v>
      </c>
      <c r="G18" s="89">
        <v>11.4</v>
      </c>
      <c r="H18" s="482" t="s">
        <v>244</v>
      </c>
      <c r="I18" s="483"/>
    </row>
    <row r="19" spans="1:9" s="125" customFormat="1" ht="15" customHeight="1" x14ac:dyDescent="0.25">
      <c r="A19" s="90">
        <v>42713</v>
      </c>
      <c r="B19" s="89">
        <v>429</v>
      </c>
      <c r="C19" s="482" t="s">
        <v>409</v>
      </c>
      <c r="D19" s="482"/>
      <c r="E19" s="483"/>
      <c r="F19" s="90">
        <v>42709</v>
      </c>
      <c r="G19" s="89">
        <v>19.89</v>
      </c>
      <c r="H19" s="482" t="s">
        <v>244</v>
      </c>
      <c r="I19" s="483"/>
    </row>
    <row r="20" spans="1:9" s="125" customFormat="1" ht="15" customHeight="1" x14ac:dyDescent="0.25">
      <c r="A20" s="90">
        <v>42713</v>
      </c>
      <c r="B20" s="89">
        <v>1.5</v>
      </c>
      <c r="C20" s="482" t="s">
        <v>217</v>
      </c>
      <c r="D20" s="482"/>
      <c r="E20" s="483"/>
      <c r="F20" s="90">
        <v>42710</v>
      </c>
      <c r="G20" s="89">
        <v>0.69</v>
      </c>
      <c r="H20" s="482" t="s">
        <v>244</v>
      </c>
      <c r="I20" s="483"/>
    </row>
    <row r="21" spans="1:9" s="125" customFormat="1" ht="15" customHeight="1" x14ac:dyDescent="0.25">
      <c r="A21" s="90">
        <v>42713</v>
      </c>
      <c r="B21" s="89">
        <v>1490</v>
      </c>
      <c r="C21" s="482" t="s">
        <v>404</v>
      </c>
      <c r="D21" s="482"/>
      <c r="E21" s="483"/>
      <c r="F21" s="90">
        <v>42711</v>
      </c>
      <c r="G21" s="89">
        <v>11.68</v>
      </c>
      <c r="H21" s="482" t="s">
        <v>244</v>
      </c>
      <c r="I21" s="483"/>
    </row>
    <row r="22" spans="1:9" s="125" customFormat="1" ht="15" customHeight="1" x14ac:dyDescent="0.25">
      <c r="A22" s="90">
        <v>42713</v>
      </c>
      <c r="B22" s="89">
        <v>1.5</v>
      </c>
      <c r="C22" s="482" t="s">
        <v>217</v>
      </c>
      <c r="D22" s="482"/>
      <c r="E22" s="483"/>
      <c r="F22" s="90">
        <v>42711</v>
      </c>
      <c r="G22" s="89">
        <v>91.5</v>
      </c>
      <c r="H22" s="482" t="s">
        <v>16</v>
      </c>
      <c r="I22" s="483"/>
    </row>
    <row r="23" spans="1:9" s="125" customFormat="1" ht="15" customHeight="1" x14ac:dyDescent="0.25">
      <c r="A23" s="90">
        <v>42713</v>
      </c>
      <c r="B23" s="89">
        <v>900</v>
      </c>
      <c r="C23" s="482" t="s">
        <v>396</v>
      </c>
      <c r="D23" s="482"/>
      <c r="E23" s="483"/>
      <c r="F23" s="90">
        <v>42712</v>
      </c>
      <c r="G23" s="89">
        <v>8.01</v>
      </c>
      <c r="H23" s="482" t="s">
        <v>244</v>
      </c>
      <c r="I23" s="483"/>
    </row>
    <row r="24" spans="1:9" s="125" customFormat="1" ht="15" customHeight="1" x14ac:dyDescent="0.25">
      <c r="A24" s="90">
        <v>42713</v>
      </c>
      <c r="B24" s="89">
        <v>1.5</v>
      </c>
      <c r="C24" s="482" t="s">
        <v>217</v>
      </c>
      <c r="D24" s="482"/>
      <c r="E24" s="483"/>
      <c r="F24" s="90">
        <v>42713</v>
      </c>
      <c r="G24" s="89">
        <v>10.119999999999999</v>
      </c>
      <c r="H24" s="482" t="s">
        <v>244</v>
      </c>
      <c r="I24" s="483"/>
    </row>
    <row r="25" spans="1:9" s="125" customFormat="1" ht="15" customHeight="1" x14ac:dyDescent="0.25">
      <c r="A25" s="90">
        <v>42713</v>
      </c>
      <c r="B25" s="89">
        <v>28596.9</v>
      </c>
      <c r="C25" s="482" t="s">
        <v>449</v>
      </c>
      <c r="D25" s="482"/>
      <c r="E25" s="483"/>
      <c r="F25" s="90">
        <v>42713</v>
      </c>
      <c r="G25" s="89">
        <v>15000</v>
      </c>
      <c r="H25" s="482" t="s">
        <v>290</v>
      </c>
      <c r="I25" s="483"/>
    </row>
    <row r="26" spans="1:9" s="125" customFormat="1" ht="15" customHeight="1" x14ac:dyDescent="0.25">
      <c r="A26" s="90">
        <v>42713</v>
      </c>
      <c r="B26" s="89">
        <v>2</v>
      </c>
      <c r="C26" s="482" t="s">
        <v>217</v>
      </c>
      <c r="D26" s="482"/>
      <c r="E26" s="483"/>
      <c r="F26" s="90">
        <v>42714</v>
      </c>
      <c r="G26" s="89">
        <v>12.6</v>
      </c>
      <c r="H26" s="482" t="s">
        <v>244</v>
      </c>
      <c r="I26" s="483"/>
    </row>
    <row r="27" spans="1:9" s="125" customFormat="1" ht="15" customHeight="1" x14ac:dyDescent="0.25">
      <c r="A27" s="90">
        <v>42714</v>
      </c>
      <c r="B27" s="89">
        <v>600</v>
      </c>
      <c r="C27" s="482" t="s">
        <v>238</v>
      </c>
      <c r="D27" s="482"/>
      <c r="E27" s="483"/>
      <c r="F27" s="90">
        <v>42715</v>
      </c>
      <c r="G27" s="89">
        <v>1.38</v>
      </c>
      <c r="H27" s="482" t="s">
        <v>244</v>
      </c>
      <c r="I27" s="483"/>
    </row>
    <row r="28" spans="1:9" s="125" customFormat="1" ht="15" customHeight="1" x14ac:dyDescent="0.25">
      <c r="A28" s="90">
        <v>42714</v>
      </c>
      <c r="B28" s="89">
        <v>1</v>
      </c>
      <c r="C28" s="482" t="s">
        <v>217</v>
      </c>
      <c r="D28" s="482"/>
      <c r="E28" s="483"/>
      <c r="F28" s="90">
        <v>42716</v>
      </c>
      <c r="G28" s="89">
        <v>31.2</v>
      </c>
      <c r="H28" s="482" t="s">
        <v>244</v>
      </c>
      <c r="I28" s="483"/>
    </row>
    <row r="29" spans="1:9" s="125" customFormat="1" ht="15" customHeight="1" x14ac:dyDescent="0.25">
      <c r="A29" s="90">
        <v>42717</v>
      </c>
      <c r="B29" s="89">
        <v>60.9</v>
      </c>
      <c r="C29" s="482" t="s">
        <v>273</v>
      </c>
      <c r="D29" s="482"/>
      <c r="E29" s="483"/>
      <c r="F29" s="90">
        <v>42717</v>
      </c>
      <c r="G29" s="89">
        <v>21.97</v>
      </c>
      <c r="H29" s="482" t="s">
        <v>244</v>
      </c>
      <c r="I29" s="483"/>
    </row>
    <row r="30" spans="1:9" s="125" customFormat="1" ht="15" customHeight="1" x14ac:dyDescent="0.25">
      <c r="A30" s="90">
        <v>42718</v>
      </c>
      <c r="B30" s="89">
        <v>1610</v>
      </c>
      <c r="C30" s="482" t="s">
        <v>238</v>
      </c>
      <c r="D30" s="482"/>
      <c r="E30" s="483"/>
      <c r="F30" s="90">
        <v>42718</v>
      </c>
      <c r="G30" s="89">
        <v>49.64</v>
      </c>
      <c r="H30" s="482" t="s">
        <v>244</v>
      </c>
      <c r="I30" s="483"/>
    </row>
    <row r="31" spans="1:9" s="125" customFormat="1" ht="15" customHeight="1" x14ac:dyDescent="0.25">
      <c r="A31" s="90">
        <v>42719</v>
      </c>
      <c r="B31" s="89">
        <v>1000</v>
      </c>
      <c r="C31" s="482" t="s">
        <v>409</v>
      </c>
      <c r="D31" s="482"/>
      <c r="E31" s="483"/>
      <c r="F31" s="90">
        <v>42719</v>
      </c>
      <c r="G31" s="89">
        <v>46.77</v>
      </c>
      <c r="H31" s="482" t="s">
        <v>244</v>
      </c>
      <c r="I31" s="483"/>
    </row>
    <row r="32" spans="1:9" s="125" customFormat="1" ht="15" customHeight="1" x14ac:dyDescent="0.25">
      <c r="A32" s="90">
        <v>42719</v>
      </c>
      <c r="B32" s="89">
        <v>1.5</v>
      </c>
      <c r="C32" s="482" t="s">
        <v>217</v>
      </c>
      <c r="D32" s="482"/>
      <c r="E32" s="483"/>
      <c r="F32" s="90">
        <v>42719</v>
      </c>
      <c r="G32" s="89">
        <v>13000</v>
      </c>
      <c r="H32" s="482" t="s">
        <v>290</v>
      </c>
      <c r="I32" s="483"/>
    </row>
    <row r="33" spans="1:9" s="125" customFormat="1" ht="15" customHeight="1" x14ac:dyDescent="0.25">
      <c r="A33" s="90">
        <v>42719</v>
      </c>
      <c r="B33" s="89">
        <v>850</v>
      </c>
      <c r="C33" s="482" t="s">
        <v>396</v>
      </c>
      <c r="D33" s="482"/>
      <c r="E33" s="483"/>
      <c r="F33" s="90">
        <v>42720</v>
      </c>
      <c r="G33" s="89">
        <v>39.82</v>
      </c>
      <c r="H33" s="482" t="s">
        <v>244</v>
      </c>
      <c r="I33" s="483"/>
    </row>
    <row r="34" spans="1:9" s="125" customFormat="1" ht="15" customHeight="1" x14ac:dyDescent="0.25">
      <c r="A34" s="90">
        <v>42719</v>
      </c>
      <c r="B34" s="89">
        <v>1.5</v>
      </c>
      <c r="C34" s="482" t="s">
        <v>217</v>
      </c>
      <c r="D34" s="482"/>
      <c r="E34" s="483"/>
      <c r="F34" s="90">
        <v>42721</v>
      </c>
      <c r="G34" s="89">
        <v>34.729999999999997</v>
      </c>
      <c r="H34" s="482" t="s">
        <v>244</v>
      </c>
      <c r="I34" s="483"/>
    </row>
    <row r="35" spans="1:9" s="125" customFormat="1" ht="15" customHeight="1" x14ac:dyDescent="0.25">
      <c r="A35" s="90">
        <v>42724</v>
      </c>
      <c r="B35" s="89">
        <v>3500</v>
      </c>
      <c r="C35" s="482" t="s">
        <v>238</v>
      </c>
      <c r="D35" s="482"/>
      <c r="E35" s="483"/>
      <c r="F35" s="90">
        <v>42723</v>
      </c>
      <c r="G35" s="89">
        <v>30.37</v>
      </c>
      <c r="H35" s="482" t="s">
        <v>244</v>
      </c>
      <c r="I35" s="483"/>
    </row>
    <row r="36" spans="1:9" s="125" customFormat="1" ht="15" customHeight="1" x14ac:dyDescent="0.25">
      <c r="A36" s="90">
        <v>42726</v>
      </c>
      <c r="B36" s="89">
        <v>1444.8</v>
      </c>
      <c r="C36" s="482" t="s">
        <v>343</v>
      </c>
      <c r="D36" s="482"/>
      <c r="E36" s="483"/>
      <c r="F36" s="90">
        <v>42724</v>
      </c>
      <c r="G36" s="89">
        <v>11.98</v>
      </c>
      <c r="H36" s="482" t="s">
        <v>244</v>
      </c>
      <c r="I36" s="483"/>
    </row>
    <row r="37" spans="1:9" s="125" customFormat="1" ht="15" customHeight="1" x14ac:dyDescent="0.25">
      <c r="A37" s="90">
        <v>42733</v>
      </c>
      <c r="B37" s="89">
        <v>23.4</v>
      </c>
      <c r="C37" s="482" t="s">
        <v>376</v>
      </c>
      <c r="D37" s="482"/>
      <c r="E37" s="483"/>
      <c r="F37" s="90">
        <v>42725</v>
      </c>
      <c r="G37" s="89">
        <v>14.02</v>
      </c>
      <c r="H37" s="482" t="s">
        <v>244</v>
      </c>
      <c r="I37" s="483"/>
    </row>
    <row r="38" spans="1:9" s="125" customFormat="1" ht="15" customHeight="1" x14ac:dyDescent="0.25">
      <c r="A38" s="90">
        <v>42733</v>
      </c>
      <c r="B38" s="89">
        <v>1300</v>
      </c>
      <c r="C38" s="482" t="s">
        <v>238</v>
      </c>
      <c r="D38" s="482"/>
      <c r="E38" s="483"/>
      <c r="F38" s="90">
        <v>42726</v>
      </c>
      <c r="G38" s="89">
        <v>39.1</v>
      </c>
      <c r="H38" s="482" t="s">
        <v>244</v>
      </c>
      <c r="I38" s="483"/>
    </row>
    <row r="39" spans="1:9" s="125" customFormat="1" ht="15" customHeight="1" x14ac:dyDescent="0.25">
      <c r="A39" s="90">
        <v>42733</v>
      </c>
      <c r="B39" s="89">
        <v>1.5</v>
      </c>
      <c r="C39" s="482" t="s">
        <v>217</v>
      </c>
      <c r="D39" s="482"/>
      <c r="E39" s="483"/>
      <c r="F39" s="90">
        <v>42726</v>
      </c>
      <c r="G39" s="89">
        <v>33.5</v>
      </c>
      <c r="H39" s="491" t="s">
        <v>239</v>
      </c>
      <c r="I39" s="492"/>
    </row>
    <row r="40" spans="1:9" s="125" customFormat="1" ht="15" customHeight="1" x14ac:dyDescent="0.25">
      <c r="A40" s="90">
        <v>42734</v>
      </c>
      <c r="B40" s="89">
        <v>435</v>
      </c>
      <c r="C40" s="482" t="s">
        <v>282</v>
      </c>
      <c r="D40" s="482"/>
      <c r="E40" s="483"/>
      <c r="F40" s="90">
        <v>42727</v>
      </c>
      <c r="G40" s="89">
        <v>24.53</v>
      </c>
      <c r="H40" s="482" t="s">
        <v>244</v>
      </c>
      <c r="I40" s="483"/>
    </row>
    <row r="41" spans="1:9" s="125" customFormat="1" ht="15" customHeight="1" x14ac:dyDescent="0.25">
      <c r="A41" s="90">
        <v>42734</v>
      </c>
      <c r="B41" s="89">
        <v>1.5</v>
      </c>
      <c r="C41" s="482" t="s">
        <v>217</v>
      </c>
      <c r="D41" s="482"/>
      <c r="E41" s="483"/>
      <c r="F41" s="90">
        <v>42728</v>
      </c>
      <c r="G41" s="89">
        <v>27.46</v>
      </c>
      <c r="H41" s="482" t="s">
        <v>244</v>
      </c>
      <c r="I41" s="483"/>
    </row>
    <row r="42" spans="1:9" s="125" customFormat="1" ht="15" customHeight="1" x14ac:dyDescent="0.25">
      <c r="A42" s="90">
        <v>42734</v>
      </c>
      <c r="B42" s="89">
        <v>435</v>
      </c>
      <c r="C42" s="482" t="s">
        <v>397</v>
      </c>
      <c r="D42" s="482"/>
      <c r="E42" s="483"/>
      <c r="F42" s="90">
        <v>42730</v>
      </c>
      <c r="G42" s="89">
        <v>21.58</v>
      </c>
      <c r="H42" s="482" t="s">
        <v>244</v>
      </c>
      <c r="I42" s="483"/>
    </row>
    <row r="43" spans="1:9" s="125" customFormat="1" ht="15" customHeight="1" x14ac:dyDescent="0.25">
      <c r="A43" s="90">
        <v>42734</v>
      </c>
      <c r="B43" s="89">
        <v>1.5</v>
      </c>
      <c r="C43" s="482" t="s">
        <v>217</v>
      </c>
      <c r="D43" s="482"/>
      <c r="E43" s="483"/>
      <c r="F43" s="90">
        <v>42731</v>
      </c>
      <c r="G43" s="89">
        <v>16.260000000000002</v>
      </c>
      <c r="H43" s="482" t="s">
        <v>244</v>
      </c>
      <c r="I43" s="483"/>
    </row>
    <row r="44" spans="1:9" s="125" customFormat="1" ht="15" customHeight="1" x14ac:dyDescent="0.25">
      <c r="A44" s="90">
        <v>42734</v>
      </c>
      <c r="B44" s="89">
        <v>435</v>
      </c>
      <c r="C44" s="482" t="s">
        <v>289</v>
      </c>
      <c r="D44" s="482"/>
      <c r="E44" s="483"/>
      <c r="F44" s="90">
        <v>42732</v>
      </c>
      <c r="G44" s="89">
        <v>22.13</v>
      </c>
      <c r="H44" s="482" t="s">
        <v>244</v>
      </c>
      <c r="I44" s="483"/>
    </row>
    <row r="45" spans="1:9" s="125" customFormat="1" ht="15" customHeight="1" x14ac:dyDescent="0.25">
      <c r="A45" s="90">
        <v>42734</v>
      </c>
      <c r="B45" s="89">
        <v>1.5</v>
      </c>
      <c r="C45" s="482" t="s">
        <v>217</v>
      </c>
      <c r="D45" s="482"/>
      <c r="E45" s="483"/>
      <c r="F45" s="90">
        <v>42733</v>
      </c>
      <c r="G45" s="89">
        <v>16.690000000000001</v>
      </c>
      <c r="H45" s="482" t="s">
        <v>244</v>
      </c>
      <c r="I45" s="483"/>
    </row>
    <row r="46" spans="1:9" s="125" customFormat="1" ht="15" customHeight="1" x14ac:dyDescent="0.25">
      <c r="A46" s="90"/>
      <c r="B46" s="89"/>
      <c r="C46" s="475"/>
      <c r="D46" s="520"/>
      <c r="E46" s="505"/>
      <c r="F46" s="90">
        <v>42734</v>
      </c>
      <c r="G46" s="89">
        <v>2.9</v>
      </c>
      <c r="H46" s="482" t="s">
        <v>244</v>
      </c>
      <c r="I46" s="483"/>
    </row>
    <row r="47" spans="1:9" s="125" customFormat="1" ht="15" customHeight="1" thickBot="1" x14ac:dyDescent="0.3">
      <c r="A47" s="110"/>
      <c r="B47" s="102"/>
      <c r="C47" s="516"/>
      <c r="D47" s="521"/>
      <c r="E47" s="517"/>
      <c r="F47" s="110">
        <v>42735</v>
      </c>
      <c r="G47" s="102">
        <v>4.93</v>
      </c>
      <c r="H47" s="486" t="s">
        <v>244</v>
      </c>
      <c r="I47" s="487"/>
    </row>
    <row r="48" spans="1:9" s="125" customFormat="1" x14ac:dyDescent="0.25"/>
  </sheetData>
  <mergeCells count="85"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A11:I11"/>
    <mergeCell ref="A12:I12"/>
    <mergeCell ref="A13:E13"/>
    <mergeCell ref="F13:I13"/>
    <mergeCell ref="C14:E14"/>
    <mergeCell ref="H14:I14"/>
    <mergeCell ref="F10:G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C9:D9"/>
    <mergeCell ref="C10:D10"/>
  </mergeCells>
  <pageMargins left="0.7" right="0.7" top="0.75" bottom="0.75" header="0.3" footer="0.3"/>
  <pageSetup paperSize="9" scale="77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9"/>
  <dimension ref="A1:I62"/>
  <sheetViews>
    <sheetView topLeftCell="A40" zoomScaleNormal="100" workbookViewId="0">
      <selection activeCell="H18" sqref="H18:I18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454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455</v>
      </c>
      <c r="D5" s="359"/>
      <c r="E5" s="10">
        <v>10542.82</v>
      </c>
      <c r="F5" s="360">
        <v>36109.620000000003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7293</v>
      </c>
      <c r="F6" s="10">
        <v>3704</v>
      </c>
      <c r="G6" s="10">
        <v>38456</v>
      </c>
      <c r="H6" s="26"/>
      <c r="I6" s="28"/>
    </row>
    <row r="7" spans="1:9" x14ac:dyDescent="0.25">
      <c r="C7" s="518" t="s">
        <v>428</v>
      </c>
      <c r="D7" s="519"/>
      <c r="E7" s="10"/>
      <c r="F7" s="10"/>
      <c r="G7" s="10"/>
      <c r="H7" s="26"/>
      <c r="I7" s="28"/>
    </row>
    <row r="8" spans="1:9" x14ac:dyDescent="0.25">
      <c r="C8" s="494" t="s">
        <v>298</v>
      </c>
      <c r="D8" s="495"/>
      <c r="E8" s="10">
        <v>65000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53542.55</v>
      </c>
      <c r="F9" s="10">
        <v>68545.86</v>
      </c>
      <c r="G9" s="10"/>
      <c r="H9" s="26"/>
      <c r="I9" s="28"/>
    </row>
    <row r="10" spans="1:9" ht="36.75" customHeight="1" thickBot="1" x14ac:dyDescent="0.3">
      <c r="C10" s="420" t="s">
        <v>456</v>
      </c>
      <c r="D10" s="421"/>
      <c r="E10" s="47">
        <f>E5+E6+E8-E9</f>
        <v>29293.270000000004</v>
      </c>
      <c r="F10" s="422">
        <f>F5+F6+G6+F7+F8-F9-G9</f>
        <v>9723.7599999999948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thickBot="1" x14ac:dyDescent="0.3">
      <c r="A14" s="138" t="s">
        <v>30</v>
      </c>
      <c r="B14" s="139" t="s">
        <v>31</v>
      </c>
      <c r="C14" s="524" t="s">
        <v>32</v>
      </c>
      <c r="D14" s="524"/>
      <c r="E14" s="525"/>
      <c r="F14" s="142" t="s">
        <v>30</v>
      </c>
      <c r="G14" s="143" t="s">
        <v>31</v>
      </c>
      <c r="H14" s="526" t="s">
        <v>32</v>
      </c>
      <c r="I14" s="527"/>
    </row>
    <row r="15" spans="1:9" s="125" customFormat="1" ht="15" customHeight="1" x14ac:dyDescent="0.25">
      <c r="A15" s="140">
        <v>42737</v>
      </c>
      <c r="B15" s="141">
        <v>55.1</v>
      </c>
      <c r="C15" s="522" t="s">
        <v>457</v>
      </c>
      <c r="D15" s="522"/>
      <c r="E15" s="523"/>
      <c r="F15" s="144">
        <v>42737</v>
      </c>
      <c r="G15" s="141">
        <v>7.16</v>
      </c>
      <c r="H15" s="522" t="s">
        <v>244</v>
      </c>
      <c r="I15" s="523"/>
    </row>
    <row r="16" spans="1:9" s="125" customFormat="1" ht="15" customHeight="1" x14ac:dyDescent="0.25">
      <c r="A16" s="90">
        <v>42740</v>
      </c>
      <c r="B16" s="89">
        <v>28596.9</v>
      </c>
      <c r="C16" s="482" t="s">
        <v>449</v>
      </c>
      <c r="D16" s="482"/>
      <c r="E16" s="483"/>
      <c r="F16" s="106">
        <v>42737</v>
      </c>
      <c r="G16" s="89">
        <v>31.5</v>
      </c>
      <c r="H16" s="482" t="s">
        <v>244</v>
      </c>
      <c r="I16" s="483"/>
    </row>
    <row r="17" spans="1:9" s="125" customFormat="1" ht="15" customHeight="1" x14ac:dyDescent="0.25">
      <c r="A17" s="90">
        <v>42740</v>
      </c>
      <c r="B17" s="89">
        <v>2</v>
      </c>
      <c r="C17" s="482" t="s">
        <v>217</v>
      </c>
      <c r="D17" s="482"/>
      <c r="E17" s="483"/>
      <c r="F17" s="106">
        <v>42737</v>
      </c>
      <c r="G17" s="89">
        <v>219</v>
      </c>
      <c r="H17" s="482" t="s">
        <v>194</v>
      </c>
      <c r="I17" s="483"/>
    </row>
    <row r="18" spans="1:9" s="125" customFormat="1" ht="15" customHeight="1" x14ac:dyDescent="0.25">
      <c r="A18" s="90">
        <v>42741</v>
      </c>
      <c r="B18" s="89">
        <v>944</v>
      </c>
      <c r="C18" s="482" t="s">
        <v>458</v>
      </c>
      <c r="D18" s="482"/>
      <c r="E18" s="483"/>
      <c r="F18" s="106">
        <v>42737</v>
      </c>
      <c r="G18" s="89">
        <v>107.4</v>
      </c>
      <c r="H18" s="482" t="s">
        <v>21</v>
      </c>
      <c r="I18" s="483"/>
    </row>
    <row r="19" spans="1:9" s="125" customFormat="1" ht="15" customHeight="1" x14ac:dyDescent="0.25">
      <c r="A19" s="90">
        <v>42741</v>
      </c>
      <c r="B19" s="89">
        <v>1.5</v>
      </c>
      <c r="C19" s="482" t="s">
        <v>217</v>
      </c>
      <c r="D19" s="482"/>
      <c r="E19" s="483"/>
      <c r="F19" s="106">
        <v>42737</v>
      </c>
      <c r="G19" s="89">
        <v>821.3</v>
      </c>
      <c r="H19" s="482" t="s">
        <v>20</v>
      </c>
      <c r="I19" s="483"/>
    </row>
    <row r="20" spans="1:9" s="125" customFormat="1" ht="15" customHeight="1" x14ac:dyDescent="0.25">
      <c r="A20" s="90">
        <v>42741</v>
      </c>
      <c r="B20" s="89">
        <v>1500</v>
      </c>
      <c r="C20" s="482" t="s">
        <v>238</v>
      </c>
      <c r="D20" s="482"/>
      <c r="E20" s="483"/>
      <c r="F20" s="106">
        <v>42737</v>
      </c>
      <c r="G20" s="89">
        <v>260</v>
      </c>
      <c r="H20" s="482" t="s">
        <v>22</v>
      </c>
      <c r="I20" s="483"/>
    </row>
    <row r="21" spans="1:9" s="125" customFormat="1" ht="15" customHeight="1" x14ac:dyDescent="0.25">
      <c r="A21" s="90">
        <v>42741</v>
      </c>
      <c r="B21" s="89">
        <v>1</v>
      </c>
      <c r="C21" s="482" t="s">
        <v>217</v>
      </c>
      <c r="D21" s="482"/>
      <c r="E21" s="483"/>
      <c r="F21" s="106">
        <v>42737</v>
      </c>
      <c r="G21" s="89">
        <v>75.3</v>
      </c>
      <c r="H21" s="482" t="s">
        <v>19</v>
      </c>
      <c r="I21" s="483"/>
    </row>
    <row r="22" spans="1:9" s="125" customFormat="1" ht="15" customHeight="1" x14ac:dyDescent="0.25">
      <c r="A22" s="90">
        <v>42741</v>
      </c>
      <c r="B22" s="89">
        <v>900</v>
      </c>
      <c r="C22" s="482" t="s">
        <v>396</v>
      </c>
      <c r="D22" s="482"/>
      <c r="E22" s="483"/>
      <c r="F22" s="106">
        <v>42738</v>
      </c>
      <c r="G22" s="89">
        <v>8.5399999999999991</v>
      </c>
      <c r="H22" s="482" t="s">
        <v>244</v>
      </c>
      <c r="I22" s="483"/>
    </row>
    <row r="23" spans="1:9" s="125" customFormat="1" ht="15" customHeight="1" x14ac:dyDescent="0.25">
      <c r="A23" s="90">
        <v>42741</v>
      </c>
      <c r="B23" s="89">
        <v>1.5</v>
      </c>
      <c r="C23" s="482" t="s">
        <v>217</v>
      </c>
      <c r="D23" s="482"/>
      <c r="E23" s="483"/>
      <c r="F23" s="106">
        <v>42739</v>
      </c>
      <c r="G23" s="89">
        <v>30.36</v>
      </c>
      <c r="H23" s="482" t="s">
        <v>244</v>
      </c>
      <c r="I23" s="483"/>
    </row>
    <row r="24" spans="1:9" s="125" customFormat="1" ht="15" customHeight="1" x14ac:dyDescent="0.25">
      <c r="A24" s="90">
        <v>42741</v>
      </c>
      <c r="B24" s="89">
        <v>1420</v>
      </c>
      <c r="C24" s="482" t="s">
        <v>404</v>
      </c>
      <c r="D24" s="482"/>
      <c r="E24" s="483"/>
      <c r="F24" s="106">
        <v>42740</v>
      </c>
      <c r="G24" s="89">
        <v>23.31</v>
      </c>
      <c r="H24" s="482" t="s">
        <v>244</v>
      </c>
      <c r="I24" s="483"/>
    </row>
    <row r="25" spans="1:9" s="125" customFormat="1" ht="15" customHeight="1" x14ac:dyDescent="0.25">
      <c r="A25" s="90">
        <v>42741</v>
      </c>
      <c r="B25" s="89">
        <v>1.5</v>
      </c>
      <c r="C25" s="482" t="s">
        <v>217</v>
      </c>
      <c r="D25" s="482"/>
      <c r="E25" s="483"/>
      <c r="F25" s="106">
        <v>42740</v>
      </c>
      <c r="G25" s="89">
        <v>35000</v>
      </c>
      <c r="H25" s="482" t="s">
        <v>290</v>
      </c>
      <c r="I25" s="483"/>
    </row>
    <row r="26" spans="1:9" s="125" customFormat="1" ht="15" customHeight="1" x14ac:dyDescent="0.25">
      <c r="A26" s="90">
        <v>42741</v>
      </c>
      <c r="B26" s="89">
        <v>365</v>
      </c>
      <c r="C26" s="482" t="s">
        <v>459</v>
      </c>
      <c r="D26" s="482"/>
      <c r="E26" s="483"/>
      <c r="F26" s="106">
        <v>42741</v>
      </c>
      <c r="G26" s="89">
        <v>12.26</v>
      </c>
      <c r="H26" s="482" t="s">
        <v>244</v>
      </c>
      <c r="I26" s="483"/>
    </row>
    <row r="27" spans="1:9" s="125" customFormat="1" ht="15" customHeight="1" x14ac:dyDescent="0.25">
      <c r="A27" s="90">
        <v>42741</v>
      </c>
      <c r="B27" s="89">
        <v>1.5</v>
      </c>
      <c r="C27" s="482" t="s">
        <v>217</v>
      </c>
      <c r="D27" s="482"/>
      <c r="E27" s="483"/>
      <c r="F27" s="106">
        <v>42742</v>
      </c>
      <c r="G27" s="89">
        <v>2.73</v>
      </c>
      <c r="H27" s="482" t="s">
        <v>244</v>
      </c>
      <c r="I27" s="483"/>
    </row>
    <row r="28" spans="1:9" s="125" customFormat="1" ht="15" customHeight="1" x14ac:dyDescent="0.25">
      <c r="A28" s="90">
        <v>42743</v>
      </c>
      <c r="B28" s="89">
        <v>1500</v>
      </c>
      <c r="C28" s="482" t="s">
        <v>238</v>
      </c>
      <c r="D28" s="482"/>
      <c r="E28" s="483"/>
      <c r="F28" s="106">
        <v>42744</v>
      </c>
      <c r="G28" s="89">
        <v>10.83</v>
      </c>
      <c r="H28" s="482" t="s">
        <v>244</v>
      </c>
      <c r="I28" s="483"/>
    </row>
    <row r="29" spans="1:9" s="125" customFormat="1" ht="15" customHeight="1" x14ac:dyDescent="0.25">
      <c r="A29" s="90">
        <v>42743</v>
      </c>
      <c r="B29" s="89">
        <v>1</v>
      </c>
      <c r="C29" s="482" t="s">
        <v>217</v>
      </c>
      <c r="D29" s="482"/>
      <c r="E29" s="483"/>
      <c r="F29" s="106">
        <v>42744</v>
      </c>
      <c r="G29" s="89">
        <v>91.5</v>
      </c>
      <c r="H29" s="482" t="s">
        <v>16</v>
      </c>
      <c r="I29" s="483"/>
    </row>
    <row r="30" spans="1:9" s="125" customFormat="1" ht="15" customHeight="1" x14ac:dyDescent="0.25">
      <c r="A30" s="90">
        <v>42744</v>
      </c>
      <c r="B30" s="89">
        <v>1200</v>
      </c>
      <c r="C30" s="482" t="s">
        <v>460</v>
      </c>
      <c r="D30" s="482"/>
      <c r="E30" s="483"/>
      <c r="F30" s="106">
        <v>42745</v>
      </c>
      <c r="G30" s="89">
        <v>3.47</v>
      </c>
      <c r="H30" s="482" t="s">
        <v>244</v>
      </c>
      <c r="I30" s="483"/>
    </row>
    <row r="31" spans="1:9" s="125" customFormat="1" ht="15" customHeight="1" x14ac:dyDescent="0.25">
      <c r="A31" s="90">
        <v>42744</v>
      </c>
      <c r="B31" s="89">
        <v>1.5</v>
      </c>
      <c r="C31" s="482" t="s">
        <v>217</v>
      </c>
      <c r="D31" s="482"/>
      <c r="E31" s="483"/>
      <c r="F31" s="106">
        <v>42746</v>
      </c>
      <c r="G31" s="89">
        <v>19.98</v>
      </c>
      <c r="H31" s="482" t="s">
        <v>244</v>
      </c>
      <c r="I31" s="483"/>
    </row>
    <row r="32" spans="1:9" s="125" customFormat="1" ht="15" customHeight="1" x14ac:dyDescent="0.25">
      <c r="A32" s="90">
        <v>42746</v>
      </c>
      <c r="B32" s="89">
        <v>250</v>
      </c>
      <c r="C32" s="482" t="s">
        <v>461</v>
      </c>
      <c r="D32" s="482"/>
      <c r="E32" s="483"/>
      <c r="F32" s="106">
        <v>42747</v>
      </c>
      <c r="G32" s="89">
        <v>11.8</v>
      </c>
      <c r="H32" s="482" t="s">
        <v>244</v>
      </c>
      <c r="I32" s="483"/>
    </row>
    <row r="33" spans="1:9" s="125" customFormat="1" ht="15" customHeight="1" x14ac:dyDescent="0.25">
      <c r="A33" s="90">
        <v>42746</v>
      </c>
      <c r="B33" s="89">
        <v>1.5</v>
      </c>
      <c r="C33" s="482" t="s">
        <v>217</v>
      </c>
      <c r="D33" s="482"/>
      <c r="E33" s="483"/>
      <c r="F33" s="106">
        <v>42748</v>
      </c>
      <c r="G33" s="89">
        <v>9.68</v>
      </c>
      <c r="H33" s="482" t="s">
        <v>244</v>
      </c>
      <c r="I33" s="483"/>
    </row>
    <row r="34" spans="1:9" s="125" customFormat="1" ht="15" customHeight="1" x14ac:dyDescent="0.25">
      <c r="A34" s="90">
        <v>42746</v>
      </c>
      <c r="B34" s="89">
        <v>1000</v>
      </c>
      <c r="C34" s="482" t="s">
        <v>459</v>
      </c>
      <c r="D34" s="482"/>
      <c r="E34" s="483"/>
      <c r="F34" s="106">
        <v>42749</v>
      </c>
      <c r="G34" s="89">
        <v>12.53</v>
      </c>
      <c r="H34" s="482" t="s">
        <v>244</v>
      </c>
      <c r="I34" s="483"/>
    </row>
    <row r="35" spans="1:9" s="125" customFormat="1" ht="15" customHeight="1" x14ac:dyDescent="0.25">
      <c r="A35" s="90">
        <v>42746</v>
      </c>
      <c r="B35" s="89">
        <v>1.5</v>
      </c>
      <c r="C35" s="482" t="s">
        <v>217</v>
      </c>
      <c r="D35" s="482"/>
      <c r="E35" s="483"/>
      <c r="F35" s="106">
        <v>42751</v>
      </c>
      <c r="G35" s="89">
        <v>20.47</v>
      </c>
      <c r="H35" s="482" t="s">
        <v>244</v>
      </c>
      <c r="I35" s="483"/>
    </row>
    <row r="36" spans="1:9" s="125" customFormat="1" ht="15" customHeight="1" x14ac:dyDescent="0.25">
      <c r="A36" s="90">
        <v>42748</v>
      </c>
      <c r="B36" s="89">
        <v>1500</v>
      </c>
      <c r="C36" s="482" t="s">
        <v>238</v>
      </c>
      <c r="D36" s="482"/>
      <c r="E36" s="483"/>
      <c r="F36" s="106">
        <v>42752</v>
      </c>
      <c r="G36" s="89">
        <v>43.67</v>
      </c>
      <c r="H36" s="482" t="s">
        <v>244</v>
      </c>
      <c r="I36" s="483"/>
    </row>
    <row r="37" spans="1:9" s="125" customFormat="1" ht="15" customHeight="1" x14ac:dyDescent="0.25">
      <c r="A37" s="90">
        <v>42748</v>
      </c>
      <c r="B37" s="89">
        <v>1.5</v>
      </c>
      <c r="C37" s="482" t="s">
        <v>217</v>
      </c>
      <c r="D37" s="482"/>
      <c r="E37" s="483"/>
      <c r="F37" s="106">
        <v>42753</v>
      </c>
      <c r="G37" s="89">
        <v>43.03</v>
      </c>
      <c r="H37" s="482" t="s">
        <v>244</v>
      </c>
      <c r="I37" s="483"/>
    </row>
    <row r="38" spans="1:9" s="125" customFormat="1" ht="15" customHeight="1" x14ac:dyDescent="0.25">
      <c r="A38" s="90">
        <v>42748</v>
      </c>
      <c r="B38" s="89">
        <v>67.8</v>
      </c>
      <c r="C38" s="482" t="s">
        <v>273</v>
      </c>
      <c r="D38" s="482"/>
      <c r="E38" s="483"/>
      <c r="F38" s="106">
        <v>42754</v>
      </c>
      <c r="G38" s="89">
        <v>12.51</v>
      </c>
      <c r="H38" s="482" t="s">
        <v>244</v>
      </c>
      <c r="I38" s="483"/>
    </row>
    <row r="39" spans="1:9" s="125" customFormat="1" ht="15" customHeight="1" x14ac:dyDescent="0.25">
      <c r="A39" s="90">
        <v>42752</v>
      </c>
      <c r="B39" s="89">
        <v>1250</v>
      </c>
      <c r="C39" s="482" t="s">
        <v>462</v>
      </c>
      <c r="D39" s="482"/>
      <c r="E39" s="483"/>
      <c r="F39" s="106">
        <v>42755</v>
      </c>
      <c r="G39" s="89">
        <v>12.1</v>
      </c>
      <c r="H39" s="482" t="s">
        <v>244</v>
      </c>
      <c r="I39" s="483"/>
    </row>
    <row r="40" spans="1:9" s="125" customFormat="1" ht="15" customHeight="1" x14ac:dyDescent="0.25">
      <c r="A40" s="90">
        <v>42752</v>
      </c>
      <c r="B40" s="89">
        <v>1.5</v>
      </c>
      <c r="C40" s="482" t="s">
        <v>217</v>
      </c>
      <c r="D40" s="482"/>
      <c r="E40" s="483"/>
      <c r="F40" s="106">
        <v>42756</v>
      </c>
      <c r="G40" s="89">
        <v>4.6900000000000004</v>
      </c>
      <c r="H40" s="482" t="s">
        <v>244</v>
      </c>
      <c r="I40" s="483"/>
    </row>
    <row r="41" spans="1:9" s="125" customFormat="1" ht="15" customHeight="1" x14ac:dyDescent="0.25">
      <c r="A41" s="90">
        <v>42752</v>
      </c>
      <c r="B41" s="89">
        <v>900</v>
      </c>
      <c r="C41" s="482" t="s">
        <v>396</v>
      </c>
      <c r="D41" s="482"/>
      <c r="E41" s="483"/>
      <c r="F41" s="106">
        <v>42758</v>
      </c>
      <c r="G41" s="89">
        <v>32.24</v>
      </c>
      <c r="H41" s="482" t="s">
        <v>244</v>
      </c>
      <c r="I41" s="483"/>
    </row>
    <row r="42" spans="1:9" s="125" customFormat="1" ht="15" customHeight="1" x14ac:dyDescent="0.25">
      <c r="A42" s="90">
        <v>42752</v>
      </c>
      <c r="B42" s="89">
        <v>1.5</v>
      </c>
      <c r="C42" s="482" t="s">
        <v>217</v>
      </c>
      <c r="D42" s="482"/>
      <c r="E42" s="483"/>
      <c r="F42" s="106">
        <v>42759</v>
      </c>
      <c r="G42" s="89">
        <v>7.77</v>
      </c>
      <c r="H42" s="482" t="s">
        <v>244</v>
      </c>
      <c r="I42" s="483"/>
    </row>
    <row r="43" spans="1:9" s="125" customFormat="1" ht="15" customHeight="1" x14ac:dyDescent="0.25">
      <c r="A43" s="90">
        <v>42754</v>
      </c>
      <c r="B43" s="89">
        <v>236</v>
      </c>
      <c r="C43" s="482" t="s">
        <v>463</v>
      </c>
      <c r="D43" s="482"/>
      <c r="E43" s="483"/>
      <c r="F43" s="106">
        <v>42760</v>
      </c>
      <c r="G43" s="89">
        <v>16.71</v>
      </c>
      <c r="H43" s="482" t="s">
        <v>244</v>
      </c>
      <c r="I43" s="483"/>
    </row>
    <row r="44" spans="1:9" s="125" customFormat="1" ht="15" customHeight="1" x14ac:dyDescent="0.25">
      <c r="A44" s="90">
        <v>42754</v>
      </c>
      <c r="B44" s="89">
        <v>1.5</v>
      </c>
      <c r="C44" s="482" t="s">
        <v>217</v>
      </c>
      <c r="D44" s="482"/>
      <c r="E44" s="483"/>
      <c r="F44" s="106">
        <v>42761</v>
      </c>
      <c r="G44" s="89">
        <v>6.21</v>
      </c>
      <c r="H44" s="482" t="s">
        <v>244</v>
      </c>
      <c r="I44" s="483"/>
    </row>
    <row r="45" spans="1:9" s="125" customFormat="1" ht="15" customHeight="1" x14ac:dyDescent="0.25">
      <c r="A45" s="90">
        <v>42754</v>
      </c>
      <c r="B45" s="89">
        <v>500</v>
      </c>
      <c r="C45" s="482" t="s">
        <v>238</v>
      </c>
      <c r="D45" s="482"/>
      <c r="E45" s="483"/>
      <c r="F45" s="106">
        <v>42762</v>
      </c>
      <c r="G45" s="89">
        <v>8.6199999999999992</v>
      </c>
      <c r="H45" s="482" t="s">
        <v>244</v>
      </c>
      <c r="I45" s="483"/>
    </row>
    <row r="46" spans="1:9" s="125" customFormat="1" ht="15" customHeight="1" x14ac:dyDescent="0.25">
      <c r="A46" s="90">
        <v>42754</v>
      </c>
      <c r="B46" s="89">
        <v>1</v>
      </c>
      <c r="C46" s="482" t="s">
        <v>217</v>
      </c>
      <c r="D46" s="482"/>
      <c r="E46" s="483"/>
      <c r="F46" s="106">
        <v>42763</v>
      </c>
      <c r="G46" s="89">
        <v>7.86</v>
      </c>
      <c r="H46" s="482" t="s">
        <v>244</v>
      </c>
      <c r="I46" s="483"/>
    </row>
    <row r="47" spans="1:9" s="125" customFormat="1" ht="15" customHeight="1" x14ac:dyDescent="0.25">
      <c r="A47" s="90">
        <v>42755</v>
      </c>
      <c r="B47" s="89">
        <v>982.35</v>
      </c>
      <c r="C47" s="482" t="s">
        <v>464</v>
      </c>
      <c r="D47" s="482"/>
      <c r="E47" s="483"/>
      <c r="F47" s="132">
        <v>42765</v>
      </c>
      <c r="G47" s="101">
        <v>18.12</v>
      </c>
      <c r="H47" s="482" t="s">
        <v>244</v>
      </c>
      <c r="I47" s="483"/>
    </row>
    <row r="48" spans="1:9" s="125" customFormat="1" ht="15" customHeight="1" x14ac:dyDescent="0.25">
      <c r="A48" s="90">
        <v>42755</v>
      </c>
      <c r="B48" s="89">
        <v>1.5</v>
      </c>
      <c r="C48" s="482" t="s">
        <v>217</v>
      </c>
      <c r="D48" s="482"/>
      <c r="E48" s="483"/>
      <c r="F48" s="132">
        <v>42766</v>
      </c>
      <c r="G48" s="101">
        <v>13.91</v>
      </c>
      <c r="H48" s="482" t="s">
        <v>244</v>
      </c>
      <c r="I48" s="483"/>
    </row>
    <row r="49" spans="1:9" s="125" customFormat="1" ht="15" customHeight="1" x14ac:dyDescent="0.25">
      <c r="A49" s="90">
        <v>42755</v>
      </c>
      <c r="B49" s="89">
        <v>5000</v>
      </c>
      <c r="C49" s="482" t="s">
        <v>460</v>
      </c>
      <c r="D49" s="482"/>
      <c r="E49" s="483"/>
      <c r="F49" s="132">
        <v>42766</v>
      </c>
      <c r="G49" s="101">
        <v>337.1</v>
      </c>
      <c r="H49" s="482" t="s">
        <v>22</v>
      </c>
      <c r="I49" s="483"/>
    </row>
    <row r="50" spans="1:9" s="125" customFormat="1" ht="15" customHeight="1" x14ac:dyDescent="0.25">
      <c r="A50" s="90">
        <v>42755</v>
      </c>
      <c r="B50" s="89">
        <v>1.5</v>
      </c>
      <c r="C50" s="482" t="s">
        <v>217</v>
      </c>
      <c r="D50" s="482"/>
      <c r="E50" s="483"/>
      <c r="F50" s="132">
        <v>42766</v>
      </c>
      <c r="G50" s="101">
        <v>173.7</v>
      </c>
      <c r="H50" s="482" t="s">
        <v>194</v>
      </c>
      <c r="I50" s="483"/>
    </row>
    <row r="51" spans="1:9" s="125" customFormat="1" ht="15" customHeight="1" x14ac:dyDescent="0.25">
      <c r="A51" s="90">
        <v>42758</v>
      </c>
      <c r="B51" s="89">
        <v>1448.4</v>
      </c>
      <c r="C51" s="482" t="s">
        <v>343</v>
      </c>
      <c r="D51" s="482"/>
      <c r="E51" s="483"/>
      <c r="F51" s="132">
        <v>42766</v>
      </c>
      <c r="G51" s="101">
        <v>77.400000000000006</v>
      </c>
      <c r="H51" s="482" t="s">
        <v>21</v>
      </c>
      <c r="I51" s="483"/>
    </row>
    <row r="52" spans="1:9" s="125" customFormat="1" ht="15" customHeight="1" x14ac:dyDescent="0.25">
      <c r="A52" s="90">
        <v>42760</v>
      </c>
      <c r="B52" s="89">
        <v>1000</v>
      </c>
      <c r="C52" s="482" t="s">
        <v>238</v>
      </c>
      <c r="D52" s="482"/>
      <c r="E52" s="483"/>
      <c r="F52" s="132">
        <v>42766</v>
      </c>
      <c r="G52" s="101">
        <v>809.8</v>
      </c>
      <c r="H52" s="482" t="s">
        <v>20</v>
      </c>
      <c r="I52" s="483"/>
    </row>
    <row r="53" spans="1:9" s="125" customFormat="1" ht="15" customHeight="1" x14ac:dyDescent="0.25">
      <c r="A53" s="90">
        <v>42760</v>
      </c>
      <c r="B53" s="89">
        <v>1.5</v>
      </c>
      <c r="C53" s="482" t="s">
        <v>217</v>
      </c>
      <c r="D53" s="482"/>
      <c r="E53" s="483"/>
      <c r="F53" s="132">
        <v>42766</v>
      </c>
      <c r="G53" s="101">
        <v>104.8</v>
      </c>
      <c r="H53" s="482" t="s">
        <v>18</v>
      </c>
      <c r="I53" s="483"/>
    </row>
    <row r="54" spans="1:9" s="125" customFormat="1" ht="15" customHeight="1" x14ac:dyDescent="0.25">
      <c r="A54" s="90">
        <v>42761</v>
      </c>
      <c r="B54" s="89">
        <v>1500</v>
      </c>
      <c r="C54" s="482" t="s">
        <v>238</v>
      </c>
      <c r="D54" s="482"/>
      <c r="E54" s="483"/>
      <c r="F54" s="132">
        <v>42766</v>
      </c>
      <c r="G54" s="101">
        <v>36.5</v>
      </c>
      <c r="H54" s="482" t="s">
        <v>19</v>
      </c>
      <c r="I54" s="483"/>
    </row>
    <row r="55" spans="1:9" s="125" customFormat="1" ht="15" customHeight="1" x14ac:dyDescent="0.25">
      <c r="A55" s="90">
        <v>42761</v>
      </c>
      <c r="B55" s="89">
        <v>1.5</v>
      </c>
      <c r="C55" s="482" t="s">
        <v>217</v>
      </c>
      <c r="D55" s="482"/>
      <c r="E55" s="483"/>
      <c r="F55" s="132">
        <v>42766</v>
      </c>
      <c r="G55" s="101">
        <v>30000</v>
      </c>
      <c r="H55" s="482" t="s">
        <v>290</v>
      </c>
      <c r="I55" s="483"/>
    </row>
    <row r="56" spans="1:9" s="125" customFormat="1" ht="15" customHeight="1" x14ac:dyDescent="0.25">
      <c r="A56" s="90">
        <v>42766</v>
      </c>
      <c r="B56" s="89">
        <v>465</v>
      </c>
      <c r="C56" s="482" t="s">
        <v>282</v>
      </c>
      <c r="D56" s="482"/>
      <c r="E56" s="483"/>
      <c r="F56" s="132"/>
      <c r="G56" s="101"/>
      <c r="H56" s="475"/>
      <c r="I56" s="505"/>
    </row>
    <row r="57" spans="1:9" s="125" customFormat="1" ht="15" customHeight="1" x14ac:dyDescent="0.25">
      <c r="A57" s="90">
        <v>42766</v>
      </c>
      <c r="B57" s="89">
        <v>1.5</v>
      </c>
      <c r="C57" s="482" t="s">
        <v>217</v>
      </c>
      <c r="D57" s="482"/>
      <c r="E57" s="483"/>
      <c r="F57" s="132"/>
      <c r="G57" s="101"/>
      <c r="H57" s="475"/>
      <c r="I57" s="505"/>
    </row>
    <row r="58" spans="1:9" s="125" customFormat="1" ht="15" customHeight="1" x14ac:dyDescent="0.25">
      <c r="A58" s="90">
        <v>42766</v>
      </c>
      <c r="B58" s="89">
        <v>465</v>
      </c>
      <c r="C58" s="482" t="s">
        <v>397</v>
      </c>
      <c r="D58" s="482"/>
      <c r="E58" s="483"/>
      <c r="F58" s="132"/>
      <c r="G58" s="101"/>
      <c r="H58" s="475"/>
      <c r="I58" s="505"/>
    </row>
    <row r="59" spans="1:9" s="125" customFormat="1" ht="15" customHeight="1" x14ac:dyDescent="0.25">
      <c r="A59" s="90">
        <v>42766</v>
      </c>
      <c r="B59" s="89">
        <v>1.5</v>
      </c>
      <c r="C59" s="482" t="s">
        <v>217</v>
      </c>
      <c r="D59" s="482"/>
      <c r="E59" s="483"/>
      <c r="F59" s="132"/>
      <c r="G59" s="101"/>
      <c r="H59" s="475"/>
      <c r="I59" s="505"/>
    </row>
    <row r="60" spans="1:9" s="125" customFormat="1" ht="15" customHeight="1" x14ac:dyDescent="0.25">
      <c r="A60" s="90">
        <v>42766</v>
      </c>
      <c r="B60" s="89">
        <v>465</v>
      </c>
      <c r="C60" s="482" t="s">
        <v>289</v>
      </c>
      <c r="D60" s="482"/>
      <c r="E60" s="483"/>
      <c r="F60" s="132"/>
      <c r="G60" s="101"/>
      <c r="H60" s="475"/>
      <c r="I60" s="505"/>
    </row>
    <row r="61" spans="1:9" s="125" customFormat="1" ht="15" customHeight="1" thickBot="1" x14ac:dyDescent="0.3">
      <c r="A61" s="110">
        <v>42766</v>
      </c>
      <c r="B61" s="102">
        <v>1.5</v>
      </c>
      <c r="C61" s="486" t="s">
        <v>217</v>
      </c>
      <c r="D61" s="486"/>
      <c r="E61" s="487"/>
      <c r="F61" s="107"/>
      <c r="G61" s="102"/>
      <c r="H61" s="486"/>
      <c r="I61" s="487"/>
    </row>
    <row r="62" spans="1:9" s="125" customFormat="1" x14ac:dyDescent="0.25"/>
  </sheetData>
  <mergeCells count="113">
    <mergeCell ref="H58:I58"/>
    <mergeCell ref="H59:I59"/>
    <mergeCell ref="H60:I60"/>
    <mergeCell ref="H53:I53"/>
    <mergeCell ref="H54:I54"/>
    <mergeCell ref="H55:I55"/>
    <mergeCell ref="H56:I56"/>
    <mergeCell ref="H57:I57"/>
    <mergeCell ref="F10:G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C9:D9"/>
    <mergeCell ref="C10:D10"/>
    <mergeCell ref="A11:I11"/>
    <mergeCell ref="A12:I12"/>
    <mergeCell ref="A13:E13"/>
    <mergeCell ref="F13:I13"/>
    <mergeCell ref="C14:E14"/>
    <mergeCell ref="H14:I14"/>
    <mergeCell ref="C15:E15"/>
    <mergeCell ref="H15:I15"/>
    <mergeCell ref="C16:E16"/>
    <mergeCell ref="H16:I16"/>
    <mergeCell ref="C17:E17"/>
    <mergeCell ref="H17:I17"/>
    <mergeCell ref="C18:E18"/>
    <mergeCell ref="H18:I18"/>
    <mergeCell ref="C19:E19"/>
    <mergeCell ref="H19:I19"/>
    <mergeCell ref="C20:E20"/>
    <mergeCell ref="H20:I20"/>
    <mergeCell ref="C21:E21"/>
    <mergeCell ref="H21:I21"/>
    <mergeCell ref="C22:E22"/>
    <mergeCell ref="H22:I22"/>
    <mergeCell ref="C23:E23"/>
    <mergeCell ref="H23:I23"/>
    <mergeCell ref="C24:E24"/>
    <mergeCell ref="H24:I24"/>
    <mergeCell ref="C25:E25"/>
    <mergeCell ref="H25:I25"/>
    <mergeCell ref="C26:E26"/>
    <mergeCell ref="H26:I26"/>
    <mergeCell ref="C27:E27"/>
    <mergeCell ref="H27:I27"/>
    <mergeCell ref="C28:E28"/>
    <mergeCell ref="H28:I28"/>
    <mergeCell ref="C29:E29"/>
    <mergeCell ref="H29:I29"/>
    <mergeCell ref="C30:E30"/>
    <mergeCell ref="H30:I30"/>
    <mergeCell ref="C31:E31"/>
    <mergeCell ref="H31:I31"/>
    <mergeCell ref="C32:E32"/>
    <mergeCell ref="H32:I32"/>
    <mergeCell ref="C33:E33"/>
    <mergeCell ref="H33:I33"/>
    <mergeCell ref="C34:E34"/>
    <mergeCell ref="H34:I34"/>
    <mergeCell ref="C35:E35"/>
    <mergeCell ref="H35:I35"/>
    <mergeCell ref="C36:E36"/>
    <mergeCell ref="H36:I36"/>
    <mergeCell ref="C37:E37"/>
    <mergeCell ref="H37:I37"/>
    <mergeCell ref="C38:E38"/>
    <mergeCell ref="H38:I38"/>
    <mergeCell ref="C39:E39"/>
    <mergeCell ref="H39:I39"/>
    <mergeCell ref="C53:E53"/>
    <mergeCell ref="C54:E54"/>
    <mergeCell ref="C40:E40"/>
    <mergeCell ref="H40:I40"/>
    <mergeCell ref="C41:E41"/>
    <mergeCell ref="H41:I41"/>
    <mergeCell ref="C42:E42"/>
    <mergeCell ref="H42:I42"/>
    <mergeCell ref="C43:E43"/>
    <mergeCell ref="H43:I43"/>
    <mergeCell ref="C44:E44"/>
    <mergeCell ref="H44:I44"/>
    <mergeCell ref="C55:E55"/>
    <mergeCell ref="C56:E56"/>
    <mergeCell ref="C45:E45"/>
    <mergeCell ref="H45:I45"/>
    <mergeCell ref="C46:E46"/>
    <mergeCell ref="H46:I46"/>
    <mergeCell ref="C61:E61"/>
    <mergeCell ref="H61:I61"/>
    <mergeCell ref="C47:E47"/>
    <mergeCell ref="C48:E48"/>
    <mergeCell ref="C49:E49"/>
    <mergeCell ref="C50:E50"/>
    <mergeCell ref="H47:I47"/>
    <mergeCell ref="H48:I48"/>
    <mergeCell ref="H49:I49"/>
    <mergeCell ref="H50:I50"/>
    <mergeCell ref="H51:I51"/>
    <mergeCell ref="H52:I52"/>
    <mergeCell ref="C57:E57"/>
    <mergeCell ref="C58:E58"/>
    <mergeCell ref="C59:E59"/>
    <mergeCell ref="C60:E60"/>
    <mergeCell ref="C51:E51"/>
    <mergeCell ref="C52:E52"/>
  </mergeCells>
  <pageMargins left="0.7" right="0.7" top="0.75" bottom="0.75" header="0.3" footer="0.3"/>
  <pageSetup paperSize="9" scale="77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0"/>
  <dimension ref="A1:I52"/>
  <sheetViews>
    <sheetView topLeftCell="A31" zoomScaleNormal="100" workbookViewId="0">
      <selection activeCell="H20" sqref="H20:I20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465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466</v>
      </c>
      <c r="D5" s="359"/>
      <c r="E5" s="10">
        <v>29293.27</v>
      </c>
      <c r="F5" s="360">
        <v>9723.76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9223</v>
      </c>
      <c r="F6" s="10">
        <v>2216</v>
      </c>
      <c r="G6" s="10">
        <v>42843</v>
      </c>
      <c r="H6" s="26"/>
      <c r="I6" s="28"/>
    </row>
    <row r="7" spans="1:9" x14ac:dyDescent="0.25">
      <c r="C7" s="518" t="s">
        <v>428</v>
      </c>
      <c r="D7" s="519"/>
      <c r="E7" s="10"/>
      <c r="F7" s="10">
        <v>31.5</v>
      </c>
      <c r="G7" s="10"/>
      <c r="H7" s="26"/>
      <c r="I7" s="28"/>
    </row>
    <row r="8" spans="1:9" x14ac:dyDescent="0.25">
      <c r="C8" s="494" t="s">
        <v>298</v>
      </c>
      <c r="D8" s="495"/>
      <c r="E8" s="10">
        <v>21000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54437.31</v>
      </c>
      <c r="F9" s="10">
        <v>23684.38</v>
      </c>
      <c r="G9" s="10"/>
      <c r="H9" s="26"/>
      <c r="I9" s="28"/>
    </row>
    <row r="10" spans="1:9" ht="36.75" customHeight="1" thickBot="1" x14ac:dyDescent="0.3">
      <c r="C10" s="420" t="s">
        <v>467</v>
      </c>
      <c r="D10" s="421"/>
      <c r="E10" s="47">
        <f>E5+E6+E8-E9</f>
        <v>5078.9600000000064</v>
      </c>
      <c r="F10" s="422">
        <f>F5+F6+G6+F7+F8-F9-G9</f>
        <v>31129.88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44"/>
      <c r="F14" s="10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42767</v>
      </c>
      <c r="B15" s="89">
        <v>1100</v>
      </c>
      <c r="C15" s="482" t="s">
        <v>238</v>
      </c>
      <c r="D15" s="482"/>
      <c r="E15" s="491"/>
      <c r="F15" s="90">
        <v>42767</v>
      </c>
      <c r="G15" s="89">
        <v>12.5</v>
      </c>
      <c r="H15" s="482" t="s">
        <v>244</v>
      </c>
      <c r="I15" s="483"/>
    </row>
    <row r="16" spans="1:9" s="125" customFormat="1" ht="15" customHeight="1" x14ac:dyDescent="0.25">
      <c r="A16" s="90">
        <v>42767</v>
      </c>
      <c r="B16" s="89">
        <v>1.5</v>
      </c>
      <c r="C16" s="482" t="s">
        <v>217</v>
      </c>
      <c r="D16" s="482"/>
      <c r="E16" s="491"/>
      <c r="F16" s="90">
        <v>42767</v>
      </c>
      <c r="G16" s="89">
        <v>50</v>
      </c>
      <c r="H16" s="482" t="s">
        <v>244</v>
      </c>
      <c r="I16" s="483"/>
    </row>
    <row r="17" spans="1:9" s="125" customFormat="1" ht="15" customHeight="1" x14ac:dyDescent="0.25">
      <c r="A17" s="90">
        <v>42769</v>
      </c>
      <c r="B17" s="89">
        <v>1000</v>
      </c>
      <c r="C17" s="482" t="s">
        <v>396</v>
      </c>
      <c r="D17" s="482"/>
      <c r="E17" s="491"/>
      <c r="F17" s="90">
        <v>42768</v>
      </c>
      <c r="G17" s="89">
        <v>11.06</v>
      </c>
      <c r="H17" s="482" t="s">
        <v>244</v>
      </c>
      <c r="I17" s="483"/>
    </row>
    <row r="18" spans="1:9" s="125" customFormat="1" ht="15" customHeight="1" x14ac:dyDescent="0.25">
      <c r="A18" s="90">
        <v>42769</v>
      </c>
      <c r="B18" s="89">
        <v>1.5</v>
      </c>
      <c r="C18" s="482" t="s">
        <v>217</v>
      </c>
      <c r="D18" s="482"/>
      <c r="E18" s="491"/>
      <c r="F18" s="90">
        <v>42768</v>
      </c>
      <c r="G18" s="89">
        <v>31.5</v>
      </c>
      <c r="H18" s="482" t="s">
        <v>253</v>
      </c>
      <c r="I18" s="483"/>
    </row>
    <row r="19" spans="1:9" s="125" customFormat="1" ht="15" customHeight="1" x14ac:dyDescent="0.25">
      <c r="A19" s="90">
        <v>42772</v>
      </c>
      <c r="B19" s="89">
        <v>1000</v>
      </c>
      <c r="C19" s="482" t="s">
        <v>238</v>
      </c>
      <c r="D19" s="482"/>
      <c r="E19" s="491"/>
      <c r="F19" s="90">
        <v>42769</v>
      </c>
      <c r="G19" s="89">
        <v>13.18</v>
      </c>
      <c r="H19" s="482" t="s">
        <v>244</v>
      </c>
      <c r="I19" s="483"/>
    </row>
    <row r="20" spans="1:9" s="125" customFormat="1" ht="15" customHeight="1" x14ac:dyDescent="0.25">
      <c r="A20" s="90">
        <v>42772</v>
      </c>
      <c r="B20" s="89">
        <v>1.5</v>
      </c>
      <c r="C20" s="482" t="s">
        <v>217</v>
      </c>
      <c r="D20" s="482"/>
      <c r="E20" s="491"/>
      <c r="F20" s="90">
        <v>42769</v>
      </c>
      <c r="G20" s="89">
        <v>33</v>
      </c>
      <c r="H20" s="482" t="s">
        <v>239</v>
      </c>
      <c r="I20" s="483"/>
    </row>
    <row r="21" spans="1:9" s="125" customFormat="1" ht="15" customHeight="1" x14ac:dyDescent="0.25">
      <c r="A21" s="90">
        <v>42772</v>
      </c>
      <c r="B21" s="89">
        <v>500</v>
      </c>
      <c r="C21" s="482" t="s">
        <v>459</v>
      </c>
      <c r="D21" s="482"/>
      <c r="E21" s="491"/>
      <c r="F21" s="90">
        <v>42770</v>
      </c>
      <c r="G21" s="89">
        <v>4</v>
      </c>
      <c r="H21" s="482" t="s">
        <v>244</v>
      </c>
      <c r="I21" s="483"/>
    </row>
    <row r="22" spans="1:9" s="125" customFormat="1" ht="15" customHeight="1" x14ac:dyDescent="0.25">
      <c r="A22" s="90">
        <v>42772</v>
      </c>
      <c r="B22" s="89">
        <v>1.5</v>
      </c>
      <c r="C22" s="482" t="s">
        <v>217</v>
      </c>
      <c r="D22" s="482"/>
      <c r="E22" s="491"/>
      <c r="F22" s="90">
        <v>42771</v>
      </c>
      <c r="G22" s="89">
        <v>1.4</v>
      </c>
      <c r="H22" s="482" t="s">
        <v>244</v>
      </c>
      <c r="I22" s="483"/>
    </row>
    <row r="23" spans="1:9" s="125" customFormat="1" ht="15" customHeight="1" x14ac:dyDescent="0.25">
      <c r="A23" s="90">
        <v>42772</v>
      </c>
      <c r="B23" s="89">
        <v>1550</v>
      </c>
      <c r="C23" s="482" t="s">
        <v>404</v>
      </c>
      <c r="D23" s="482"/>
      <c r="E23" s="491"/>
      <c r="F23" s="90">
        <v>42772</v>
      </c>
      <c r="G23" s="89">
        <v>9.32</v>
      </c>
      <c r="H23" s="482" t="s">
        <v>244</v>
      </c>
      <c r="I23" s="483"/>
    </row>
    <row r="24" spans="1:9" s="125" customFormat="1" ht="15" customHeight="1" x14ac:dyDescent="0.25">
      <c r="A24" s="90">
        <v>42772</v>
      </c>
      <c r="B24" s="89">
        <v>1.5</v>
      </c>
      <c r="C24" s="482" t="s">
        <v>217</v>
      </c>
      <c r="D24" s="482"/>
      <c r="E24" s="491"/>
      <c r="F24" s="90">
        <v>42773</v>
      </c>
      <c r="G24" s="89">
        <v>2.84</v>
      </c>
      <c r="H24" s="482" t="s">
        <v>244</v>
      </c>
      <c r="I24" s="483"/>
    </row>
    <row r="25" spans="1:9" s="125" customFormat="1" ht="15" customHeight="1" x14ac:dyDescent="0.25">
      <c r="A25" s="90">
        <v>42773</v>
      </c>
      <c r="B25" s="89">
        <v>5000</v>
      </c>
      <c r="C25" s="482" t="s">
        <v>460</v>
      </c>
      <c r="D25" s="482"/>
      <c r="E25" s="491"/>
      <c r="F25" s="90">
        <v>42773</v>
      </c>
      <c r="G25" s="89">
        <v>91.75</v>
      </c>
      <c r="H25" s="482" t="s">
        <v>16</v>
      </c>
      <c r="I25" s="483"/>
    </row>
    <row r="26" spans="1:9" s="125" customFormat="1" ht="15" customHeight="1" x14ac:dyDescent="0.25">
      <c r="A26" s="90">
        <v>42773</v>
      </c>
      <c r="B26" s="89">
        <v>2</v>
      </c>
      <c r="C26" s="482" t="s">
        <v>217</v>
      </c>
      <c r="D26" s="482"/>
      <c r="E26" s="491"/>
      <c r="F26" s="90">
        <v>42773</v>
      </c>
      <c r="G26" s="89">
        <v>14000</v>
      </c>
      <c r="H26" s="482" t="s">
        <v>290</v>
      </c>
      <c r="I26" s="483"/>
    </row>
    <row r="27" spans="1:9" s="125" customFormat="1" ht="15" customHeight="1" x14ac:dyDescent="0.25">
      <c r="A27" s="90">
        <v>42773</v>
      </c>
      <c r="B27" s="89">
        <v>250</v>
      </c>
      <c r="C27" s="482" t="s">
        <v>238</v>
      </c>
      <c r="D27" s="482"/>
      <c r="E27" s="491"/>
      <c r="F27" s="90">
        <v>42774</v>
      </c>
      <c r="G27" s="89">
        <v>10.77</v>
      </c>
      <c r="H27" s="482" t="s">
        <v>244</v>
      </c>
      <c r="I27" s="483"/>
    </row>
    <row r="28" spans="1:9" s="125" customFormat="1" ht="15" customHeight="1" x14ac:dyDescent="0.25">
      <c r="A28" s="90">
        <v>42773</v>
      </c>
      <c r="B28" s="89">
        <v>1.5</v>
      </c>
      <c r="C28" s="482" t="s">
        <v>217</v>
      </c>
      <c r="D28" s="482"/>
      <c r="E28" s="491"/>
      <c r="F28" s="90">
        <v>42775</v>
      </c>
      <c r="G28" s="89">
        <v>20.07</v>
      </c>
      <c r="H28" s="482" t="s">
        <v>244</v>
      </c>
      <c r="I28" s="483"/>
    </row>
    <row r="29" spans="1:9" s="125" customFormat="1" ht="15" customHeight="1" x14ac:dyDescent="0.25">
      <c r="A29" s="90">
        <v>42773</v>
      </c>
      <c r="B29" s="89">
        <v>1500</v>
      </c>
      <c r="C29" s="482" t="s">
        <v>238</v>
      </c>
      <c r="D29" s="482"/>
      <c r="E29" s="491"/>
      <c r="F29" s="90">
        <v>42776</v>
      </c>
      <c r="G29" s="89">
        <v>14.58</v>
      </c>
      <c r="H29" s="482" t="s">
        <v>244</v>
      </c>
      <c r="I29" s="483"/>
    </row>
    <row r="30" spans="1:9" s="125" customFormat="1" ht="15" customHeight="1" x14ac:dyDescent="0.25">
      <c r="A30" s="90">
        <v>42773</v>
      </c>
      <c r="B30" s="89">
        <v>1.5</v>
      </c>
      <c r="C30" s="482" t="s">
        <v>217</v>
      </c>
      <c r="D30" s="482"/>
      <c r="E30" s="491"/>
      <c r="F30" s="90">
        <v>42777</v>
      </c>
      <c r="G30" s="89">
        <v>21.56</v>
      </c>
      <c r="H30" s="482" t="s">
        <v>244</v>
      </c>
      <c r="I30" s="483"/>
    </row>
    <row r="31" spans="1:9" s="125" customFormat="1" ht="15" customHeight="1" x14ac:dyDescent="0.25">
      <c r="A31" s="90">
        <v>42773</v>
      </c>
      <c r="B31" s="89">
        <v>30808.48</v>
      </c>
      <c r="C31" s="482" t="s">
        <v>449</v>
      </c>
      <c r="D31" s="482"/>
      <c r="E31" s="491"/>
      <c r="F31" s="90">
        <v>42778</v>
      </c>
      <c r="G31" s="89">
        <v>0.66</v>
      </c>
      <c r="H31" s="482" t="s">
        <v>244</v>
      </c>
      <c r="I31" s="483"/>
    </row>
    <row r="32" spans="1:9" s="125" customFormat="1" ht="15" customHeight="1" x14ac:dyDescent="0.25">
      <c r="A32" s="90">
        <v>42773</v>
      </c>
      <c r="B32" s="89">
        <v>1.5</v>
      </c>
      <c r="C32" s="482" t="s">
        <v>217</v>
      </c>
      <c r="D32" s="482"/>
      <c r="E32" s="491"/>
      <c r="F32" s="90">
        <v>42779</v>
      </c>
      <c r="G32" s="89">
        <v>16.670000000000002</v>
      </c>
      <c r="H32" s="482" t="s">
        <v>244</v>
      </c>
      <c r="I32" s="483"/>
    </row>
    <row r="33" spans="1:9" s="125" customFormat="1" ht="15" customHeight="1" x14ac:dyDescent="0.25">
      <c r="A33" s="90">
        <v>42779</v>
      </c>
      <c r="B33" s="89">
        <v>64.900000000000006</v>
      </c>
      <c r="C33" s="482" t="s">
        <v>273</v>
      </c>
      <c r="D33" s="482"/>
      <c r="E33" s="491"/>
      <c r="F33" s="90">
        <v>42780</v>
      </c>
      <c r="G33" s="89">
        <v>8.4</v>
      </c>
      <c r="H33" s="482" t="s">
        <v>244</v>
      </c>
      <c r="I33" s="483"/>
    </row>
    <row r="34" spans="1:9" s="125" customFormat="1" ht="15" customHeight="1" x14ac:dyDescent="0.25">
      <c r="A34" s="90">
        <v>42780</v>
      </c>
      <c r="B34" s="89">
        <v>6500</v>
      </c>
      <c r="C34" s="482" t="s">
        <v>238</v>
      </c>
      <c r="D34" s="482"/>
      <c r="E34" s="491"/>
      <c r="F34" s="90">
        <v>42780</v>
      </c>
      <c r="G34" s="89">
        <v>2000</v>
      </c>
      <c r="H34" s="482" t="s">
        <v>238</v>
      </c>
      <c r="I34" s="483"/>
    </row>
    <row r="35" spans="1:9" s="125" customFormat="1" ht="15" customHeight="1" x14ac:dyDescent="0.25">
      <c r="A35" s="90">
        <v>42780</v>
      </c>
      <c r="B35" s="89">
        <v>1.5</v>
      </c>
      <c r="C35" s="482" t="s">
        <v>217</v>
      </c>
      <c r="D35" s="482"/>
      <c r="E35" s="491"/>
      <c r="F35" s="90">
        <v>42780</v>
      </c>
      <c r="G35" s="89">
        <v>7000</v>
      </c>
      <c r="H35" s="482" t="s">
        <v>290</v>
      </c>
      <c r="I35" s="483"/>
    </row>
    <row r="36" spans="1:9" s="125" customFormat="1" ht="15" customHeight="1" x14ac:dyDescent="0.25">
      <c r="A36" s="90">
        <v>42780</v>
      </c>
      <c r="B36" s="89">
        <v>1000</v>
      </c>
      <c r="C36" s="482" t="s">
        <v>459</v>
      </c>
      <c r="D36" s="482"/>
      <c r="E36" s="491"/>
      <c r="F36" s="90">
        <v>42781</v>
      </c>
      <c r="G36" s="89">
        <v>41.48</v>
      </c>
      <c r="H36" s="482" t="s">
        <v>244</v>
      </c>
      <c r="I36" s="483"/>
    </row>
    <row r="37" spans="1:9" s="125" customFormat="1" ht="15" customHeight="1" x14ac:dyDescent="0.25">
      <c r="A37" s="90">
        <v>42780</v>
      </c>
      <c r="B37" s="89">
        <v>1.5</v>
      </c>
      <c r="C37" s="482" t="s">
        <v>217</v>
      </c>
      <c r="D37" s="482"/>
      <c r="E37" s="491"/>
      <c r="F37" s="90">
        <v>42782</v>
      </c>
      <c r="G37" s="89">
        <v>37.770000000000003</v>
      </c>
      <c r="H37" s="482" t="s">
        <v>244</v>
      </c>
      <c r="I37" s="483"/>
    </row>
    <row r="38" spans="1:9" s="125" customFormat="1" ht="15" customHeight="1" x14ac:dyDescent="0.25">
      <c r="A38" s="90">
        <v>42786</v>
      </c>
      <c r="B38" s="89">
        <v>241.43</v>
      </c>
      <c r="C38" s="482" t="s">
        <v>468</v>
      </c>
      <c r="D38" s="482"/>
      <c r="E38" s="491"/>
      <c r="F38" s="90">
        <v>42783</v>
      </c>
      <c r="G38" s="89">
        <v>31.46</v>
      </c>
      <c r="H38" s="482" t="s">
        <v>244</v>
      </c>
      <c r="I38" s="483"/>
    </row>
    <row r="39" spans="1:9" s="125" customFormat="1" ht="15" customHeight="1" x14ac:dyDescent="0.25">
      <c r="A39" s="90">
        <v>42786</v>
      </c>
      <c r="B39" s="89">
        <v>1.5</v>
      </c>
      <c r="C39" s="482" t="s">
        <v>217</v>
      </c>
      <c r="D39" s="482"/>
      <c r="E39" s="491"/>
      <c r="F39" s="90">
        <v>42783</v>
      </c>
      <c r="G39" s="89">
        <v>31.5</v>
      </c>
      <c r="H39" s="482" t="s">
        <v>244</v>
      </c>
      <c r="I39" s="483"/>
    </row>
    <row r="40" spans="1:9" s="125" customFormat="1" ht="15" customHeight="1" x14ac:dyDescent="0.25">
      <c r="A40" s="90">
        <v>42786</v>
      </c>
      <c r="B40" s="89">
        <v>500</v>
      </c>
      <c r="C40" s="482" t="s">
        <v>469</v>
      </c>
      <c r="D40" s="482"/>
      <c r="E40" s="491"/>
      <c r="F40" s="90">
        <v>42784</v>
      </c>
      <c r="G40" s="89">
        <v>26.71</v>
      </c>
      <c r="H40" s="482" t="s">
        <v>244</v>
      </c>
      <c r="I40" s="483"/>
    </row>
    <row r="41" spans="1:9" s="125" customFormat="1" ht="15" customHeight="1" x14ac:dyDescent="0.25">
      <c r="A41" s="90">
        <v>42786</v>
      </c>
      <c r="B41" s="89">
        <v>1.5</v>
      </c>
      <c r="C41" s="482" t="s">
        <v>217</v>
      </c>
      <c r="D41" s="482"/>
      <c r="E41" s="491"/>
      <c r="F41" s="90">
        <v>42786</v>
      </c>
      <c r="G41" s="89">
        <v>39.32</v>
      </c>
      <c r="H41" s="482" t="s">
        <v>244</v>
      </c>
      <c r="I41" s="483"/>
    </row>
    <row r="42" spans="1:9" s="125" customFormat="1" ht="15" customHeight="1" x14ac:dyDescent="0.25">
      <c r="A42" s="90">
        <v>42786</v>
      </c>
      <c r="B42" s="89">
        <v>900</v>
      </c>
      <c r="C42" s="482" t="s">
        <v>396</v>
      </c>
      <c r="D42" s="482"/>
      <c r="E42" s="491"/>
      <c r="F42" s="90">
        <v>42787</v>
      </c>
      <c r="G42" s="89">
        <v>31.36</v>
      </c>
      <c r="H42" s="482" t="s">
        <v>244</v>
      </c>
      <c r="I42" s="483"/>
    </row>
    <row r="43" spans="1:9" s="125" customFormat="1" ht="15" customHeight="1" x14ac:dyDescent="0.25">
      <c r="A43" s="90">
        <v>42786</v>
      </c>
      <c r="B43" s="89">
        <v>1.5</v>
      </c>
      <c r="C43" s="482" t="s">
        <v>217</v>
      </c>
      <c r="D43" s="482"/>
      <c r="E43" s="491"/>
      <c r="F43" s="90">
        <v>42788</v>
      </c>
      <c r="G43" s="89">
        <v>21.28</v>
      </c>
      <c r="H43" s="482" t="s">
        <v>244</v>
      </c>
      <c r="I43" s="483"/>
    </row>
    <row r="44" spans="1:9" s="125" customFormat="1" ht="15" customHeight="1" x14ac:dyDescent="0.25">
      <c r="A44" s="90">
        <v>42794</v>
      </c>
      <c r="B44" s="89">
        <v>1100</v>
      </c>
      <c r="C44" s="482" t="s">
        <v>238</v>
      </c>
      <c r="D44" s="482"/>
      <c r="E44" s="491"/>
      <c r="F44" s="90">
        <v>42789</v>
      </c>
      <c r="G44" s="89">
        <v>18.829999999999998</v>
      </c>
      <c r="H44" s="482" t="s">
        <v>244</v>
      </c>
      <c r="I44" s="483"/>
    </row>
    <row r="45" spans="1:9" s="125" customFormat="1" ht="15" customHeight="1" x14ac:dyDescent="0.25">
      <c r="A45" s="90">
        <v>42794</v>
      </c>
      <c r="B45" s="89">
        <v>1.5</v>
      </c>
      <c r="C45" s="482" t="s">
        <v>217</v>
      </c>
      <c r="D45" s="482"/>
      <c r="E45" s="491"/>
      <c r="F45" s="90">
        <v>42790</v>
      </c>
      <c r="G45" s="89">
        <v>11.65</v>
      </c>
      <c r="H45" s="482" t="s">
        <v>244</v>
      </c>
      <c r="I45" s="483"/>
    </row>
    <row r="46" spans="1:9" s="125" customFormat="1" ht="15" customHeight="1" x14ac:dyDescent="0.25">
      <c r="A46" s="90">
        <v>42794</v>
      </c>
      <c r="B46" s="89">
        <v>465</v>
      </c>
      <c r="C46" s="482" t="s">
        <v>282</v>
      </c>
      <c r="D46" s="482"/>
      <c r="E46" s="491"/>
      <c r="F46" s="90">
        <v>42791</v>
      </c>
      <c r="G46" s="89">
        <v>14.55</v>
      </c>
      <c r="H46" s="482" t="s">
        <v>244</v>
      </c>
      <c r="I46" s="483"/>
    </row>
    <row r="47" spans="1:9" s="125" customFormat="1" ht="15" customHeight="1" x14ac:dyDescent="0.25">
      <c r="A47" s="90">
        <v>42794</v>
      </c>
      <c r="B47" s="89">
        <v>1.5</v>
      </c>
      <c r="C47" s="482" t="s">
        <v>217</v>
      </c>
      <c r="D47" s="482"/>
      <c r="E47" s="491"/>
      <c r="F47" s="90">
        <v>42793</v>
      </c>
      <c r="G47" s="89">
        <v>15.29</v>
      </c>
      <c r="H47" s="482" t="s">
        <v>244</v>
      </c>
      <c r="I47" s="483"/>
    </row>
    <row r="48" spans="1:9" s="125" customFormat="1" ht="15" customHeight="1" x14ac:dyDescent="0.25">
      <c r="A48" s="90">
        <v>42794</v>
      </c>
      <c r="B48" s="89">
        <v>465</v>
      </c>
      <c r="C48" s="482" t="s">
        <v>289</v>
      </c>
      <c r="D48" s="482"/>
      <c r="E48" s="491"/>
      <c r="F48" s="90">
        <v>42794</v>
      </c>
      <c r="G48" s="89">
        <v>9.92</v>
      </c>
      <c r="H48" s="482" t="s">
        <v>244</v>
      </c>
      <c r="I48" s="483"/>
    </row>
    <row r="49" spans="1:9" s="125" customFormat="1" ht="15" customHeight="1" x14ac:dyDescent="0.25">
      <c r="A49" s="90">
        <v>42794</v>
      </c>
      <c r="B49" s="89">
        <v>1.5</v>
      </c>
      <c r="C49" s="482" t="s">
        <v>217</v>
      </c>
      <c r="D49" s="482"/>
      <c r="E49" s="491"/>
      <c r="F49" s="90"/>
      <c r="G49" s="89"/>
      <c r="H49" s="482"/>
      <c r="I49" s="483"/>
    </row>
    <row r="50" spans="1:9" s="125" customFormat="1" ht="15" customHeight="1" x14ac:dyDescent="0.25">
      <c r="A50" s="90">
        <v>42794</v>
      </c>
      <c r="B50" s="89">
        <v>465</v>
      </c>
      <c r="C50" s="482" t="s">
        <v>397</v>
      </c>
      <c r="D50" s="482"/>
      <c r="E50" s="491"/>
      <c r="F50" s="90"/>
      <c r="G50" s="89"/>
      <c r="H50" s="482"/>
      <c r="I50" s="483"/>
    </row>
    <row r="51" spans="1:9" s="125" customFormat="1" ht="15" customHeight="1" thickBot="1" x14ac:dyDescent="0.3">
      <c r="A51" s="110">
        <v>42794</v>
      </c>
      <c r="B51" s="102">
        <v>1.5</v>
      </c>
      <c r="C51" s="486" t="s">
        <v>217</v>
      </c>
      <c r="D51" s="486"/>
      <c r="E51" s="509"/>
      <c r="F51" s="110"/>
      <c r="G51" s="102"/>
      <c r="H51" s="486"/>
      <c r="I51" s="487"/>
    </row>
    <row r="52" spans="1:9" s="125" customFormat="1" x14ac:dyDescent="0.25"/>
  </sheetData>
  <mergeCells count="93">
    <mergeCell ref="F10:G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C9:D9"/>
    <mergeCell ref="C10:D10"/>
    <mergeCell ref="A11:I11"/>
    <mergeCell ref="A12:I12"/>
    <mergeCell ref="A13:E13"/>
    <mergeCell ref="F13:I13"/>
    <mergeCell ref="C14:E14"/>
    <mergeCell ref="H14:I14"/>
    <mergeCell ref="C15:E15"/>
    <mergeCell ref="H15:I15"/>
    <mergeCell ref="C16:E16"/>
    <mergeCell ref="H16:I16"/>
    <mergeCell ref="C17:E17"/>
    <mergeCell ref="H17:I17"/>
    <mergeCell ref="C18:E18"/>
    <mergeCell ref="H18:I18"/>
    <mergeCell ref="C19:E19"/>
    <mergeCell ref="H19:I19"/>
    <mergeCell ref="C20:E20"/>
    <mergeCell ref="H20:I20"/>
    <mergeCell ref="C21:E21"/>
    <mergeCell ref="H21:I21"/>
    <mergeCell ref="C22:E22"/>
    <mergeCell ref="H22:I22"/>
    <mergeCell ref="C24:E24"/>
    <mergeCell ref="H24:I24"/>
    <mergeCell ref="H23:I23"/>
    <mergeCell ref="C23:E23"/>
    <mergeCell ref="C25:E25"/>
    <mergeCell ref="H25:I25"/>
    <mergeCell ref="C26:E26"/>
    <mergeCell ref="H26:I26"/>
    <mergeCell ref="C27:E27"/>
    <mergeCell ref="H27:I27"/>
    <mergeCell ref="C28:E28"/>
    <mergeCell ref="H28:I28"/>
    <mergeCell ref="C29:E29"/>
    <mergeCell ref="H29:I29"/>
    <mergeCell ref="C30:E30"/>
    <mergeCell ref="H30:I30"/>
    <mergeCell ref="C31:E31"/>
    <mergeCell ref="H31:I31"/>
    <mergeCell ref="C32:E32"/>
    <mergeCell ref="H32:I32"/>
    <mergeCell ref="C33:E33"/>
    <mergeCell ref="H33:I33"/>
    <mergeCell ref="C34:E34"/>
    <mergeCell ref="H34:I34"/>
    <mergeCell ref="C35:E35"/>
    <mergeCell ref="H35:I35"/>
    <mergeCell ref="C36:E36"/>
    <mergeCell ref="H36:I36"/>
    <mergeCell ref="H42:I42"/>
    <mergeCell ref="C37:E37"/>
    <mergeCell ref="H37:I37"/>
    <mergeCell ref="C38:E38"/>
    <mergeCell ref="H38:I38"/>
    <mergeCell ref="C39:E39"/>
    <mergeCell ref="H39:I39"/>
    <mergeCell ref="C40:E40"/>
    <mergeCell ref="H40:I40"/>
    <mergeCell ref="C41:E41"/>
    <mergeCell ref="H41:I41"/>
    <mergeCell ref="C42:E42"/>
    <mergeCell ref="C51:E51"/>
    <mergeCell ref="H51:I51"/>
    <mergeCell ref="C46:E46"/>
    <mergeCell ref="H46:I46"/>
    <mergeCell ref="C47:E47"/>
    <mergeCell ref="H47:I47"/>
    <mergeCell ref="C48:E48"/>
    <mergeCell ref="H48:I48"/>
    <mergeCell ref="C49:E49"/>
    <mergeCell ref="H49:I49"/>
    <mergeCell ref="C50:E50"/>
    <mergeCell ref="H50:I50"/>
    <mergeCell ref="C43:E43"/>
    <mergeCell ref="H43:I43"/>
    <mergeCell ref="C44:E44"/>
    <mergeCell ref="H44:I44"/>
    <mergeCell ref="C45:E45"/>
    <mergeCell ref="H45:I45"/>
  </mergeCells>
  <pageMargins left="0.7" right="0.7" top="0.75" bottom="0.75" header="0.3" footer="0.3"/>
  <pageSetup paperSize="9" scale="7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1"/>
  <dimension ref="A1:I59"/>
  <sheetViews>
    <sheetView topLeftCell="A34" zoomScaleNormal="100" workbookViewId="0">
      <selection activeCell="H47" sqref="H47:I47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470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471</v>
      </c>
      <c r="D5" s="359"/>
      <c r="E5" s="10">
        <v>5078.96</v>
      </c>
      <c r="F5" s="360">
        <v>31129.88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9065</v>
      </c>
      <c r="F6" s="10">
        <v>2363</v>
      </c>
      <c r="G6" s="10">
        <v>39769.699999999997</v>
      </c>
      <c r="H6" s="26"/>
      <c r="I6" s="28"/>
    </row>
    <row r="7" spans="1:9" x14ac:dyDescent="0.25">
      <c r="C7" s="518" t="s">
        <v>473</v>
      </c>
      <c r="D7" s="519"/>
      <c r="E7" s="10">
        <v>1483.32</v>
      </c>
      <c r="F7" s="10"/>
      <c r="G7" s="10"/>
      <c r="H7" s="26"/>
      <c r="I7" s="28"/>
    </row>
    <row r="8" spans="1:9" x14ac:dyDescent="0.25">
      <c r="C8" s="494" t="s">
        <v>298</v>
      </c>
      <c r="D8" s="495"/>
      <c r="E8" s="10">
        <v>34000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49221.13</v>
      </c>
      <c r="F9" s="10">
        <v>35171.279999999999</v>
      </c>
      <c r="G9" s="10"/>
      <c r="H9" s="26"/>
      <c r="I9" s="28"/>
    </row>
    <row r="10" spans="1:9" ht="36.75" customHeight="1" thickBot="1" x14ac:dyDescent="0.3">
      <c r="C10" s="420" t="s">
        <v>472</v>
      </c>
      <c r="D10" s="421"/>
      <c r="E10" s="47">
        <f>E5+E6+E7+E8-E9</f>
        <v>406.15000000000146</v>
      </c>
      <c r="F10" s="422">
        <f>F5+F6+G6+F7+F8-F9-G9</f>
        <v>38091.300000000003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81"/>
      <c r="F14" s="11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42797</v>
      </c>
      <c r="B15" s="89">
        <v>1242</v>
      </c>
      <c r="C15" s="482" t="s">
        <v>343</v>
      </c>
      <c r="D15" s="482"/>
      <c r="E15" s="483"/>
      <c r="F15" s="106">
        <v>42795</v>
      </c>
      <c r="G15" s="89">
        <v>3.46</v>
      </c>
      <c r="H15" s="482" t="s">
        <v>244</v>
      </c>
      <c r="I15" s="483"/>
    </row>
    <row r="16" spans="1:9" s="125" customFormat="1" ht="15" customHeight="1" x14ac:dyDescent="0.25">
      <c r="A16" s="90">
        <v>42797</v>
      </c>
      <c r="B16" s="89">
        <v>332.98</v>
      </c>
      <c r="C16" s="482" t="s">
        <v>343</v>
      </c>
      <c r="D16" s="482"/>
      <c r="E16" s="483"/>
      <c r="F16" s="106">
        <v>42796</v>
      </c>
      <c r="G16" s="89">
        <v>3.39</v>
      </c>
      <c r="H16" s="482" t="s">
        <v>244</v>
      </c>
      <c r="I16" s="483"/>
    </row>
    <row r="17" spans="1:9" s="125" customFormat="1" ht="15" customHeight="1" x14ac:dyDescent="0.25">
      <c r="A17" s="90">
        <v>42801</v>
      </c>
      <c r="B17" s="89">
        <v>30300.81</v>
      </c>
      <c r="C17" s="482" t="s">
        <v>449</v>
      </c>
      <c r="D17" s="482"/>
      <c r="E17" s="483"/>
      <c r="F17" s="106">
        <v>42796</v>
      </c>
      <c r="G17" s="89">
        <v>31.5</v>
      </c>
      <c r="H17" s="482" t="s">
        <v>253</v>
      </c>
      <c r="I17" s="483"/>
    </row>
    <row r="18" spans="1:9" s="125" customFormat="1" ht="15" customHeight="1" x14ac:dyDescent="0.25">
      <c r="A18" s="90">
        <v>42801</v>
      </c>
      <c r="B18" s="89">
        <v>1.5</v>
      </c>
      <c r="C18" s="482" t="s">
        <v>217</v>
      </c>
      <c r="D18" s="482"/>
      <c r="E18" s="483"/>
      <c r="F18" s="106">
        <v>42797</v>
      </c>
      <c r="G18" s="89">
        <v>2.74</v>
      </c>
      <c r="H18" s="482" t="s">
        <v>253</v>
      </c>
      <c r="I18" s="483"/>
    </row>
    <row r="19" spans="1:9" s="125" customFormat="1" ht="15" customHeight="1" x14ac:dyDescent="0.25">
      <c r="A19" s="90">
        <v>42801</v>
      </c>
      <c r="B19" s="89">
        <v>500</v>
      </c>
      <c r="C19" s="482" t="s">
        <v>459</v>
      </c>
      <c r="D19" s="482"/>
      <c r="E19" s="483"/>
      <c r="F19" s="106">
        <v>42797</v>
      </c>
      <c r="G19" s="89">
        <v>27</v>
      </c>
      <c r="H19" s="482" t="s">
        <v>239</v>
      </c>
      <c r="I19" s="483"/>
    </row>
    <row r="20" spans="1:9" s="125" customFormat="1" ht="15" customHeight="1" x14ac:dyDescent="0.25">
      <c r="A20" s="90">
        <v>42801</v>
      </c>
      <c r="B20" s="89">
        <v>1.5</v>
      </c>
      <c r="C20" s="482" t="s">
        <v>217</v>
      </c>
      <c r="D20" s="482"/>
      <c r="E20" s="483"/>
      <c r="F20" s="106">
        <v>42798</v>
      </c>
      <c r="G20" s="89">
        <v>10.82</v>
      </c>
      <c r="H20" s="482" t="s">
        <v>244</v>
      </c>
      <c r="I20" s="483"/>
    </row>
    <row r="21" spans="1:9" s="125" customFormat="1" ht="15" customHeight="1" x14ac:dyDescent="0.25">
      <c r="A21" s="90">
        <v>42801</v>
      </c>
      <c r="B21" s="89">
        <v>1050</v>
      </c>
      <c r="C21" s="482" t="s">
        <v>404</v>
      </c>
      <c r="D21" s="482"/>
      <c r="E21" s="483"/>
      <c r="F21" s="106">
        <v>42800</v>
      </c>
      <c r="G21" s="89">
        <v>15.11</v>
      </c>
      <c r="H21" s="482" t="s">
        <v>244</v>
      </c>
      <c r="I21" s="483"/>
    </row>
    <row r="22" spans="1:9" s="125" customFormat="1" ht="15" customHeight="1" x14ac:dyDescent="0.25">
      <c r="A22" s="90">
        <v>42801</v>
      </c>
      <c r="B22" s="89">
        <v>1.5</v>
      </c>
      <c r="C22" s="482" t="s">
        <v>217</v>
      </c>
      <c r="D22" s="482"/>
      <c r="E22" s="483"/>
      <c r="F22" s="106">
        <v>42801</v>
      </c>
      <c r="G22" s="89">
        <v>8.2799999999999994</v>
      </c>
      <c r="H22" s="482" t="s">
        <v>244</v>
      </c>
      <c r="I22" s="483"/>
    </row>
    <row r="23" spans="1:9" s="125" customFormat="1" ht="15" customHeight="1" x14ac:dyDescent="0.25">
      <c r="A23" s="90">
        <v>42801</v>
      </c>
      <c r="B23" s="89">
        <v>1000</v>
      </c>
      <c r="C23" s="482" t="s">
        <v>396</v>
      </c>
      <c r="D23" s="482"/>
      <c r="E23" s="483"/>
      <c r="F23" s="106">
        <v>42801</v>
      </c>
      <c r="G23" s="89">
        <v>184.3</v>
      </c>
      <c r="H23" s="482" t="s">
        <v>194</v>
      </c>
      <c r="I23" s="483"/>
    </row>
    <row r="24" spans="1:9" s="125" customFormat="1" ht="15" customHeight="1" x14ac:dyDescent="0.25">
      <c r="A24" s="90">
        <v>42801</v>
      </c>
      <c r="B24" s="89">
        <v>1.5</v>
      </c>
      <c r="C24" s="482" t="s">
        <v>217</v>
      </c>
      <c r="D24" s="482"/>
      <c r="E24" s="483"/>
      <c r="F24" s="106">
        <v>42801</v>
      </c>
      <c r="G24" s="89">
        <v>293.8</v>
      </c>
      <c r="H24" s="482" t="s">
        <v>22</v>
      </c>
      <c r="I24" s="483"/>
    </row>
    <row r="25" spans="1:9" s="125" customFormat="1" ht="15" customHeight="1" x14ac:dyDescent="0.25">
      <c r="A25" s="90">
        <v>42801</v>
      </c>
      <c r="B25" s="89">
        <v>2000</v>
      </c>
      <c r="C25" s="482" t="s">
        <v>474</v>
      </c>
      <c r="D25" s="482"/>
      <c r="E25" s="483"/>
      <c r="F25" s="106">
        <v>42801</v>
      </c>
      <c r="G25" s="89">
        <v>91.5</v>
      </c>
      <c r="H25" s="482" t="s">
        <v>16</v>
      </c>
      <c r="I25" s="483"/>
    </row>
    <row r="26" spans="1:9" s="125" customFormat="1" ht="15" customHeight="1" x14ac:dyDescent="0.25">
      <c r="A26" s="90">
        <v>42801</v>
      </c>
      <c r="B26" s="89">
        <v>2</v>
      </c>
      <c r="C26" s="482" t="s">
        <v>217</v>
      </c>
      <c r="D26" s="482"/>
      <c r="E26" s="483"/>
      <c r="F26" s="106">
        <v>42801</v>
      </c>
      <c r="G26" s="89">
        <v>34000</v>
      </c>
      <c r="H26" s="482" t="s">
        <v>290</v>
      </c>
      <c r="I26" s="483"/>
    </row>
    <row r="27" spans="1:9" s="125" customFormat="1" ht="15" customHeight="1" x14ac:dyDescent="0.25">
      <c r="A27" s="90">
        <v>42801</v>
      </c>
      <c r="B27" s="89">
        <v>50.9</v>
      </c>
      <c r="C27" s="482" t="s">
        <v>457</v>
      </c>
      <c r="D27" s="482"/>
      <c r="E27" s="483"/>
      <c r="F27" s="106">
        <v>42802</v>
      </c>
      <c r="G27" s="89">
        <v>16.059999999999999</v>
      </c>
      <c r="H27" s="482" t="s">
        <v>244</v>
      </c>
      <c r="I27" s="483"/>
    </row>
    <row r="28" spans="1:9" s="125" customFormat="1" ht="15" customHeight="1" x14ac:dyDescent="0.25">
      <c r="A28" s="90">
        <v>42803</v>
      </c>
      <c r="B28" s="89">
        <v>1000</v>
      </c>
      <c r="C28" s="482" t="s">
        <v>238</v>
      </c>
      <c r="D28" s="482"/>
      <c r="E28" s="483"/>
      <c r="F28" s="106">
        <v>42803</v>
      </c>
      <c r="G28" s="89">
        <v>21.42</v>
      </c>
      <c r="H28" s="482" t="s">
        <v>244</v>
      </c>
      <c r="I28" s="483"/>
    </row>
    <row r="29" spans="1:9" s="125" customFormat="1" ht="15" customHeight="1" x14ac:dyDescent="0.25">
      <c r="A29" s="90">
        <v>42803</v>
      </c>
      <c r="B29" s="89">
        <v>1.5</v>
      </c>
      <c r="C29" s="482" t="s">
        <v>217</v>
      </c>
      <c r="D29" s="482"/>
      <c r="E29" s="483"/>
      <c r="F29" s="106">
        <v>42803</v>
      </c>
      <c r="G29" s="89">
        <v>89.4</v>
      </c>
      <c r="H29" s="482" t="s">
        <v>21</v>
      </c>
      <c r="I29" s="483"/>
    </row>
    <row r="30" spans="1:9" s="125" customFormat="1" ht="15" customHeight="1" x14ac:dyDescent="0.25">
      <c r="A30" s="90">
        <v>42804</v>
      </c>
      <c r="B30" s="89">
        <v>1250</v>
      </c>
      <c r="C30" s="482" t="s">
        <v>238</v>
      </c>
      <c r="D30" s="482"/>
      <c r="E30" s="483"/>
      <c r="F30" s="106">
        <v>42804</v>
      </c>
      <c r="G30" s="89">
        <v>5.35</v>
      </c>
      <c r="H30" s="482" t="s">
        <v>244</v>
      </c>
      <c r="I30" s="483"/>
    </row>
    <row r="31" spans="1:9" s="125" customFormat="1" ht="15" customHeight="1" x14ac:dyDescent="0.25">
      <c r="A31" s="90">
        <v>42804</v>
      </c>
      <c r="B31" s="89">
        <v>1.5</v>
      </c>
      <c r="C31" s="482" t="s">
        <v>217</v>
      </c>
      <c r="D31" s="482"/>
      <c r="E31" s="483"/>
      <c r="F31" s="106">
        <v>42805</v>
      </c>
      <c r="G31" s="89">
        <v>4.97</v>
      </c>
      <c r="H31" s="482" t="s">
        <v>244</v>
      </c>
      <c r="I31" s="483"/>
    </row>
    <row r="32" spans="1:9" s="125" customFormat="1" ht="15" customHeight="1" x14ac:dyDescent="0.25">
      <c r="A32" s="90">
        <v>42807</v>
      </c>
      <c r="B32" s="89">
        <v>64.900000000000006</v>
      </c>
      <c r="C32" s="482" t="s">
        <v>273</v>
      </c>
      <c r="D32" s="482"/>
      <c r="E32" s="483"/>
      <c r="F32" s="106">
        <v>42807</v>
      </c>
      <c r="G32" s="89">
        <v>15.74</v>
      </c>
      <c r="H32" s="482" t="s">
        <v>244</v>
      </c>
      <c r="I32" s="483"/>
    </row>
    <row r="33" spans="1:9" s="125" customFormat="1" ht="15" customHeight="1" x14ac:dyDescent="0.25">
      <c r="A33" s="90">
        <v>42809</v>
      </c>
      <c r="B33" s="89">
        <v>500</v>
      </c>
      <c r="C33" s="482" t="s">
        <v>238</v>
      </c>
      <c r="D33" s="482"/>
      <c r="E33" s="483"/>
      <c r="F33" s="106">
        <v>42808</v>
      </c>
      <c r="G33" s="89">
        <v>7.6</v>
      </c>
      <c r="H33" s="482" t="s">
        <v>244</v>
      </c>
      <c r="I33" s="483"/>
    </row>
    <row r="34" spans="1:9" s="125" customFormat="1" ht="15" customHeight="1" x14ac:dyDescent="0.25">
      <c r="A34" s="90">
        <v>42809</v>
      </c>
      <c r="B34" s="89">
        <v>1.5</v>
      </c>
      <c r="C34" s="482" t="s">
        <v>217</v>
      </c>
      <c r="D34" s="482"/>
      <c r="E34" s="483"/>
      <c r="F34" s="106">
        <v>42809</v>
      </c>
      <c r="G34" s="89">
        <v>42.25</v>
      </c>
      <c r="H34" s="482" t="s">
        <v>244</v>
      </c>
      <c r="I34" s="483"/>
    </row>
    <row r="35" spans="1:9" s="125" customFormat="1" ht="15" customHeight="1" x14ac:dyDescent="0.25">
      <c r="A35" s="90">
        <v>42809</v>
      </c>
      <c r="B35" s="89">
        <v>1000</v>
      </c>
      <c r="C35" s="482" t="s">
        <v>459</v>
      </c>
      <c r="D35" s="482"/>
      <c r="E35" s="483"/>
      <c r="F35" s="106">
        <v>42810</v>
      </c>
      <c r="G35" s="89">
        <v>38.69</v>
      </c>
      <c r="H35" s="482" t="s">
        <v>244</v>
      </c>
      <c r="I35" s="483"/>
    </row>
    <row r="36" spans="1:9" s="125" customFormat="1" ht="15" customHeight="1" x14ac:dyDescent="0.25">
      <c r="A36" s="90">
        <v>42809</v>
      </c>
      <c r="B36" s="89">
        <v>1.5</v>
      </c>
      <c r="C36" s="482" t="s">
        <v>217</v>
      </c>
      <c r="D36" s="482"/>
      <c r="E36" s="483"/>
      <c r="F36" s="106">
        <v>42811</v>
      </c>
      <c r="G36" s="89">
        <v>31.25</v>
      </c>
      <c r="H36" s="482" t="s">
        <v>244</v>
      </c>
      <c r="I36" s="483"/>
    </row>
    <row r="37" spans="1:9" s="125" customFormat="1" ht="15" customHeight="1" x14ac:dyDescent="0.25">
      <c r="A37" s="90">
        <v>42809</v>
      </c>
      <c r="B37" s="89">
        <v>900</v>
      </c>
      <c r="C37" s="482" t="s">
        <v>396</v>
      </c>
      <c r="D37" s="482"/>
      <c r="E37" s="483"/>
      <c r="F37" s="106">
        <v>42812</v>
      </c>
      <c r="G37" s="89">
        <v>25.26</v>
      </c>
      <c r="H37" s="482" t="s">
        <v>244</v>
      </c>
      <c r="I37" s="483"/>
    </row>
    <row r="38" spans="1:9" s="125" customFormat="1" ht="15" customHeight="1" x14ac:dyDescent="0.25">
      <c r="A38" s="90">
        <v>42809</v>
      </c>
      <c r="B38" s="89">
        <v>1.5</v>
      </c>
      <c r="C38" s="482" t="s">
        <v>217</v>
      </c>
      <c r="D38" s="482"/>
      <c r="E38" s="483"/>
      <c r="F38" s="106">
        <v>42814</v>
      </c>
      <c r="G38" s="89">
        <v>13.12</v>
      </c>
      <c r="H38" s="482" t="s">
        <v>244</v>
      </c>
      <c r="I38" s="483"/>
    </row>
    <row r="39" spans="1:9" s="125" customFormat="1" ht="15" customHeight="1" x14ac:dyDescent="0.25">
      <c r="A39" s="90">
        <v>42815</v>
      </c>
      <c r="B39" s="89">
        <v>1000</v>
      </c>
      <c r="C39" s="482" t="s">
        <v>460</v>
      </c>
      <c r="D39" s="482"/>
      <c r="E39" s="483"/>
      <c r="F39" s="106">
        <v>42815</v>
      </c>
      <c r="G39" s="89">
        <v>10.26</v>
      </c>
      <c r="H39" s="482" t="s">
        <v>244</v>
      </c>
      <c r="I39" s="483"/>
    </row>
    <row r="40" spans="1:9" s="125" customFormat="1" ht="15" customHeight="1" x14ac:dyDescent="0.25">
      <c r="A40" s="90">
        <v>42815</v>
      </c>
      <c r="B40" s="89">
        <v>1.5</v>
      </c>
      <c r="C40" s="482" t="s">
        <v>217</v>
      </c>
      <c r="D40" s="482"/>
      <c r="E40" s="483"/>
      <c r="F40" s="106">
        <v>42816</v>
      </c>
      <c r="G40" s="89">
        <v>34.479999999999997</v>
      </c>
      <c r="H40" s="482" t="s">
        <v>244</v>
      </c>
      <c r="I40" s="483"/>
    </row>
    <row r="41" spans="1:9" s="125" customFormat="1" ht="15" customHeight="1" x14ac:dyDescent="0.25">
      <c r="A41" s="90">
        <v>42815</v>
      </c>
      <c r="B41" s="89">
        <v>1500</v>
      </c>
      <c r="C41" s="482" t="s">
        <v>238</v>
      </c>
      <c r="D41" s="482"/>
      <c r="E41" s="483"/>
      <c r="F41" s="106">
        <v>42817</v>
      </c>
      <c r="G41" s="89">
        <v>15.64</v>
      </c>
      <c r="H41" s="482" t="s">
        <v>244</v>
      </c>
      <c r="I41" s="483"/>
    </row>
    <row r="42" spans="1:9" s="125" customFormat="1" ht="15" customHeight="1" x14ac:dyDescent="0.25">
      <c r="A42" s="90">
        <v>42815</v>
      </c>
      <c r="B42" s="89">
        <v>1.5</v>
      </c>
      <c r="C42" s="482" t="s">
        <v>217</v>
      </c>
      <c r="D42" s="482"/>
      <c r="E42" s="483"/>
      <c r="F42" s="106">
        <v>42818</v>
      </c>
      <c r="G42" s="89">
        <v>19.97</v>
      </c>
      <c r="H42" s="482" t="s">
        <v>244</v>
      </c>
      <c r="I42" s="483"/>
    </row>
    <row r="43" spans="1:9" s="125" customFormat="1" ht="15" customHeight="1" x14ac:dyDescent="0.25">
      <c r="A43" s="90">
        <v>42817</v>
      </c>
      <c r="B43" s="89">
        <v>694.04</v>
      </c>
      <c r="C43" s="482" t="s">
        <v>475</v>
      </c>
      <c r="D43" s="482"/>
      <c r="E43" s="483"/>
      <c r="F43" s="106">
        <v>42819</v>
      </c>
      <c r="G43" s="89">
        <v>16.690000000000001</v>
      </c>
      <c r="H43" s="482" t="s">
        <v>244</v>
      </c>
      <c r="I43" s="483"/>
    </row>
    <row r="44" spans="1:9" s="125" customFormat="1" ht="15" customHeight="1" x14ac:dyDescent="0.25">
      <c r="A44" s="90">
        <v>42817</v>
      </c>
      <c r="B44" s="89">
        <v>1.5</v>
      </c>
      <c r="C44" s="482" t="s">
        <v>217</v>
      </c>
      <c r="D44" s="482"/>
      <c r="E44" s="483"/>
      <c r="F44" s="106">
        <v>42821</v>
      </c>
      <c r="G44" s="89">
        <v>20.75</v>
      </c>
      <c r="H44" s="482" t="s">
        <v>244</v>
      </c>
      <c r="I44" s="483"/>
    </row>
    <row r="45" spans="1:9" s="125" customFormat="1" ht="15" customHeight="1" x14ac:dyDescent="0.25">
      <c r="A45" s="90">
        <v>42821</v>
      </c>
      <c r="B45" s="89">
        <v>1000</v>
      </c>
      <c r="C45" s="482" t="s">
        <v>460</v>
      </c>
      <c r="D45" s="482"/>
      <c r="E45" s="483"/>
      <c r="F45" s="106">
        <v>42822</v>
      </c>
      <c r="G45" s="89">
        <v>8.48</v>
      </c>
      <c r="H45" s="482" t="s">
        <v>244</v>
      </c>
      <c r="I45" s="483"/>
    </row>
    <row r="46" spans="1:9" s="125" customFormat="1" ht="15" customHeight="1" x14ac:dyDescent="0.25">
      <c r="A46" s="90">
        <v>42821</v>
      </c>
      <c r="B46" s="89">
        <v>1.5</v>
      </c>
      <c r="C46" s="482" t="s">
        <v>217</v>
      </c>
      <c r="D46" s="482"/>
      <c r="E46" s="483"/>
      <c r="F46" s="106">
        <v>42823</v>
      </c>
      <c r="G46" s="89">
        <v>13.93</v>
      </c>
      <c r="H46" s="482" t="s">
        <v>244</v>
      </c>
      <c r="I46" s="483"/>
    </row>
    <row r="47" spans="1:9" s="125" customFormat="1" ht="15" customHeight="1" x14ac:dyDescent="0.25">
      <c r="A47" s="90">
        <v>42823</v>
      </c>
      <c r="B47" s="89">
        <v>1400</v>
      </c>
      <c r="C47" s="482" t="s">
        <v>238</v>
      </c>
      <c r="D47" s="482"/>
      <c r="E47" s="483"/>
      <c r="F47" s="106">
        <v>42823</v>
      </c>
      <c r="G47" s="89">
        <v>41</v>
      </c>
      <c r="H47" s="482" t="s">
        <v>239</v>
      </c>
      <c r="I47" s="483"/>
    </row>
    <row r="48" spans="1:9" s="125" customFormat="1" ht="15" customHeight="1" x14ac:dyDescent="0.25">
      <c r="A48" s="90">
        <v>42823</v>
      </c>
      <c r="B48" s="89">
        <v>1.5</v>
      </c>
      <c r="C48" s="482" t="s">
        <v>217</v>
      </c>
      <c r="D48" s="482"/>
      <c r="E48" s="483"/>
      <c r="F48" s="106">
        <v>42824</v>
      </c>
      <c r="G48" s="89">
        <v>6.42</v>
      </c>
      <c r="H48" s="482" t="s">
        <v>244</v>
      </c>
      <c r="I48" s="483"/>
    </row>
    <row r="49" spans="1:9" s="125" customFormat="1" ht="15" customHeight="1" x14ac:dyDescent="0.25">
      <c r="A49" s="90">
        <v>42823</v>
      </c>
      <c r="B49" s="89">
        <v>600</v>
      </c>
      <c r="C49" s="482" t="s">
        <v>238</v>
      </c>
      <c r="D49" s="482"/>
      <c r="E49" s="483"/>
      <c r="F49" s="106">
        <v>42825</v>
      </c>
      <c r="G49" s="89">
        <v>0.65</v>
      </c>
      <c r="H49" s="482" t="s">
        <v>244</v>
      </c>
      <c r="I49" s="483"/>
    </row>
    <row r="50" spans="1:9" s="125" customFormat="1" ht="15" customHeight="1" x14ac:dyDescent="0.25">
      <c r="A50" s="90">
        <v>42823</v>
      </c>
      <c r="B50" s="89">
        <v>1.5</v>
      </c>
      <c r="C50" s="482" t="s">
        <v>217</v>
      </c>
      <c r="D50" s="482"/>
      <c r="E50" s="483"/>
      <c r="F50" s="106"/>
      <c r="G50" s="89"/>
      <c r="H50" s="482"/>
      <c r="I50" s="483"/>
    </row>
    <row r="51" spans="1:9" s="125" customFormat="1" ht="15" customHeight="1" x14ac:dyDescent="0.25">
      <c r="A51" s="90">
        <v>42824</v>
      </c>
      <c r="B51" s="89">
        <v>500</v>
      </c>
      <c r="C51" s="482" t="s">
        <v>238</v>
      </c>
      <c r="D51" s="482"/>
      <c r="E51" s="483"/>
      <c r="F51" s="132"/>
      <c r="G51" s="101"/>
      <c r="H51" s="475"/>
      <c r="I51" s="505"/>
    </row>
    <row r="52" spans="1:9" s="125" customFormat="1" ht="15" customHeight="1" x14ac:dyDescent="0.25">
      <c r="A52" s="90">
        <v>42824</v>
      </c>
      <c r="B52" s="89">
        <v>1.5</v>
      </c>
      <c r="C52" s="482" t="s">
        <v>217</v>
      </c>
      <c r="D52" s="482"/>
      <c r="E52" s="483"/>
      <c r="F52" s="132"/>
      <c r="G52" s="101"/>
      <c r="H52" s="475"/>
      <c r="I52" s="505"/>
    </row>
    <row r="53" spans="1:9" s="125" customFormat="1" ht="15" customHeight="1" x14ac:dyDescent="0.25">
      <c r="A53" s="90">
        <v>42825</v>
      </c>
      <c r="B53" s="89">
        <v>435</v>
      </c>
      <c r="C53" s="482" t="s">
        <v>397</v>
      </c>
      <c r="D53" s="482"/>
      <c r="E53" s="483"/>
      <c r="F53" s="132"/>
      <c r="G53" s="101"/>
      <c r="H53" s="475"/>
      <c r="I53" s="505"/>
    </row>
    <row r="54" spans="1:9" s="125" customFormat="1" ht="15" customHeight="1" x14ac:dyDescent="0.25">
      <c r="A54" s="90">
        <v>42825</v>
      </c>
      <c r="B54" s="89">
        <v>1.5</v>
      </c>
      <c r="C54" s="482" t="s">
        <v>217</v>
      </c>
      <c r="D54" s="482"/>
      <c r="E54" s="483"/>
      <c r="F54" s="132"/>
      <c r="G54" s="101"/>
      <c r="H54" s="475"/>
      <c r="I54" s="505"/>
    </row>
    <row r="55" spans="1:9" s="125" customFormat="1" ht="15" customHeight="1" x14ac:dyDescent="0.25">
      <c r="A55" s="90">
        <v>42825</v>
      </c>
      <c r="B55" s="89">
        <v>435</v>
      </c>
      <c r="C55" s="482" t="s">
        <v>289</v>
      </c>
      <c r="D55" s="482"/>
      <c r="E55" s="483"/>
      <c r="F55" s="132"/>
      <c r="G55" s="101"/>
      <c r="H55" s="475"/>
      <c r="I55" s="505"/>
    </row>
    <row r="56" spans="1:9" s="125" customFormat="1" ht="15" customHeight="1" x14ac:dyDescent="0.25">
      <c r="A56" s="90">
        <v>42825</v>
      </c>
      <c r="B56" s="89">
        <v>1.5</v>
      </c>
      <c r="C56" s="482" t="s">
        <v>217</v>
      </c>
      <c r="D56" s="482"/>
      <c r="E56" s="483"/>
      <c r="F56" s="132"/>
      <c r="G56" s="101"/>
      <c r="H56" s="475"/>
      <c r="I56" s="505"/>
    </row>
    <row r="57" spans="1:9" s="125" customFormat="1" ht="15" customHeight="1" x14ac:dyDescent="0.25">
      <c r="A57" s="90">
        <v>42825</v>
      </c>
      <c r="B57" s="89">
        <v>435</v>
      </c>
      <c r="C57" s="482" t="s">
        <v>282</v>
      </c>
      <c r="D57" s="482"/>
      <c r="E57" s="483"/>
      <c r="F57" s="132"/>
      <c r="G57" s="101"/>
      <c r="H57" s="475"/>
      <c r="I57" s="505"/>
    </row>
    <row r="58" spans="1:9" s="125" customFormat="1" ht="15" customHeight="1" thickBot="1" x14ac:dyDescent="0.3">
      <c r="A58" s="110">
        <v>42825</v>
      </c>
      <c r="B58" s="102">
        <v>1.5</v>
      </c>
      <c r="C58" s="486" t="s">
        <v>217</v>
      </c>
      <c r="D58" s="486"/>
      <c r="E58" s="487"/>
      <c r="F58" s="107"/>
      <c r="G58" s="102"/>
      <c r="H58" s="486"/>
      <c r="I58" s="487"/>
    </row>
    <row r="59" spans="1:9" s="125" customFormat="1" x14ac:dyDescent="0.25"/>
  </sheetData>
  <mergeCells count="107">
    <mergeCell ref="H57:I57"/>
    <mergeCell ref="H51:I51"/>
    <mergeCell ref="H52:I52"/>
    <mergeCell ref="H53:I53"/>
    <mergeCell ref="H54:I54"/>
    <mergeCell ref="H55:I55"/>
    <mergeCell ref="H56:I56"/>
    <mergeCell ref="C58:E58"/>
    <mergeCell ref="H58:I58"/>
    <mergeCell ref="C51:E51"/>
    <mergeCell ref="C52:E52"/>
    <mergeCell ref="C53:E53"/>
    <mergeCell ref="C54:E54"/>
    <mergeCell ref="C55:E55"/>
    <mergeCell ref="C56:E56"/>
    <mergeCell ref="C57:E57"/>
    <mergeCell ref="C48:E48"/>
    <mergeCell ref="H48:I48"/>
    <mergeCell ref="C49:E49"/>
    <mergeCell ref="H49:I49"/>
    <mergeCell ref="C50:E50"/>
    <mergeCell ref="H50:I50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A13:E13"/>
    <mergeCell ref="F13:I13"/>
    <mergeCell ref="C14:E14"/>
    <mergeCell ref="H14:I14"/>
    <mergeCell ref="C6:D6"/>
    <mergeCell ref="C7:D7"/>
    <mergeCell ref="C8:D8"/>
    <mergeCell ref="C9:D9"/>
    <mergeCell ref="C10:D10"/>
    <mergeCell ref="F10:G10"/>
    <mergeCell ref="C2:I2"/>
    <mergeCell ref="C3:D4"/>
    <mergeCell ref="E3:E4"/>
    <mergeCell ref="F3:H3"/>
    <mergeCell ref="I3:I4"/>
    <mergeCell ref="C5:D5"/>
    <mergeCell ref="F5:G5"/>
    <mergeCell ref="A11:I11"/>
    <mergeCell ref="A12:I12"/>
  </mergeCells>
  <pageMargins left="0.7" right="0.7" top="0.75" bottom="0.75" header="0.3" footer="0.3"/>
  <pageSetup paperSize="9" scale="77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2"/>
  <dimension ref="A1:I59"/>
  <sheetViews>
    <sheetView topLeftCell="A40" zoomScaleNormal="100" workbookViewId="0">
      <selection activeCell="H28" sqref="H28:I28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476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477</v>
      </c>
      <c r="D5" s="359"/>
      <c r="E5" s="10">
        <v>406.15</v>
      </c>
      <c r="F5" s="360">
        <v>38091.300000000003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21424</v>
      </c>
      <c r="F6" s="10">
        <v>2920</v>
      </c>
      <c r="G6" s="10">
        <v>37121.5</v>
      </c>
      <c r="H6" s="26"/>
      <c r="I6" s="28"/>
    </row>
    <row r="7" spans="1:9" x14ac:dyDescent="0.25">
      <c r="C7" s="518" t="s">
        <v>473</v>
      </c>
      <c r="D7" s="519"/>
      <c r="E7" s="10">
        <v>0</v>
      </c>
      <c r="F7" s="10"/>
      <c r="G7" s="10"/>
      <c r="H7" s="26"/>
      <c r="I7" s="28"/>
    </row>
    <row r="8" spans="1:9" x14ac:dyDescent="0.25">
      <c r="C8" s="494" t="s">
        <v>298</v>
      </c>
      <c r="D8" s="495"/>
      <c r="E8" s="10">
        <v>41500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54556.27</v>
      </c>
      <c r="F9" s="10">
        <v>45189.62</v>
      </c>
      <c r="G9" s="10"/>
      <c r="H9" s="26"/>
      <c r="I9" s="28"/>
    </row>
    <row r="10" spans="1:9" ht="36.75" customHeight="1" thickBot="1" x14ac:dyDescent="0.3">
      <c r="C10" s="420" t="s">
        <v>478</v>
      </c>
      <c r="D10" s="421"/>
      <c r="E10" s="47">
        <f>E5+E6+E7+E8-E9</f>
        <v>8773.8800000000047</v>
      </c>
      <c r="F10" s="422">
        <f>F5+F6+G6+F7+F8-F9-G9</f>
        <v>32943.18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81"/>
      <c r="F14" s="11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42828</v>
      </c>
      <c r="B15" s="89">
        <v>1000</v>
      </c>
      <c r="C15" s="482" t="s">
        <v>396</v>
      </c>
      <c r="D15" s="482"/>
      <c r="E15" s="483"/>
      <c r="F15" s="106">
        <v>42826</v>
      </c>
      <c r="G15" s="89">
        <v>0.7</v>
      </c>
      <c r="H15" s="482" t="s">
        <v>244</v>
      </c>
      <c r="I15" s="483"/>
    </row>
    <row r="16" spans="1:9" s="125" customFormat="1" ht="15" customHeight="1" x14ac:dyDescent="0.25">
      <c r="A16" s="90">
        <v>42828</v>
      </c>
      <c r="B16" s="89">
        <v>1.5</v>
      </c>
      <c r="C16" s="482" t="s">
        <v>217</v>
      </c>
      <c r="D16" s="482"/>
      <c r="E16" s="483"/>
      <c r="F16" s="106">
        <v>42827</v>
      </c>
      <c r="G16" s="89">
        <v>31.5</v>
      </c>
      <c r="H16" s="482" t="s">
        <v>253</v>
      </c>
      <c r="I16" s="483"/>
    </row>
    <row r="17" spans="1:9" s="125" customFormat="1" ht="15" customHeight="1" x14ac:dyDescent="0.25">
      <c r="A17" s="90">
        <v>42828</v>
      </c>
      <c r="B17" s="89">
        <v>1550</v>
      </c>
      <c r="C17" s="482" t="s">
        <v>404</v>
      </c>
      <c r="D17" s="482"/>
      <c r="E17" s="483"/>
      <c r="F17" s="106">
        <v>42828</v>
      </c>
      <c r="G17" s="89">
        <v>5.01</v>
      </c>
      <c r="H17" s="482" t="s">
        <v>244</v>
      </c>
      <c r="I17" s="483"/>
    </row>
    <row r="18" spans="1:9" s="125" customFormat="1" ht="15" customHeight="1" x14ac:dyDescent="0.25">
      <c r="A18" s="90">
        <v>42828</v>
      </c>
      <c r="B18" s="89">
        <v>1.5</v>
      </c>
      <c r="C18" s="482" t="s">
        <v>217</v>
      </c>
      <c r="D18" s="482"/>
      <c r="E18" s="483"/>
      <c r="F18" s="106">
        <v>42828</v>
      </c>
      <c r="G18" s="89">
        <v>38000</v>
      </c>
      <c r="H18" s="482" t="s">
        <v>290</v>
      </c>
      <c r="I18" s="483"/>
    </row>
    <row r="19" spans="1:9" s="125" customFormat="1" ht="15" customHeight="1" x14ac:dyDescent="0.25">
      <c r="A19" s="90">
        <v>42828</v>
      </c>
      <c r="B19" s="89">
        <v>500</v>
      </c>
      <c r="C19" s="482" t="s">
        <v>459</v>
      </c>
      <c r="D19" s="482"/>
      <c r="E19" s="483"/>
      <c r="F19" s="106">
        <v>42829</v>
      </c>
      <c r="G19" s="89">
        <v>7.41</v>
      </c>
      <c r="H19" s="482" t="s">
        <v>244</v>
      </c>
      <c r="I19" s="483"/>
    </row>
    <row r="20" spans="1:9" s="125" customFormat="1" ht="15" customHeight="1" x14ac:dyDescent="0.25">
      <c r="A20" s="90">
        <v>42828</v>
      </c>
      <c r="B20" s="89">
        <v>1.5</v>
      </c>
      <c r="C20" s="482" t="s">
        <v>217</v>
      </c>
      <c r="D20" s="482"/>
      <c r="E20" s="483"/>
      <c r="F20" s="106">
        <v>42830</v>
      </c>
      <c r="G20" s="89">
        <v>9.1300000000000008</v>
      </c>
      <c r="H20" s="482" t="s">
        <v>244</v>
      </c>
      <c r="I20" s="483"/>
    </row>
    <row r="21" spans="1:9" s="125" customFormat="1" ht="15" customHeight="1" x14ac:dyDescent="0.25">
      <c r="A21" s="90">
        <v>42828</v>
      </c>
      <c r="B21" s="89">
        <v>46.4</v>
      </c>
      <c r="C21" s="482" t="s">
        <v>479</v>
      </c>
      <c r="D21" s="482"/>
      <c r="E21" s="483"/>
      <c r="F21" s="106">
        <v>42831</v>
      </c>
      <c r="G21" s="89">
        <v>2.8</v>
      </c>
      <c r="H21" s="482" t="s">
        <v>244</v>
      </c>
      <c r="I21" s="483"/>
    </row>
    <row r="22" spans="1:9" s="125" customFormat="1" ht="15" customHeight="1" x14ac:dyDescent="0.25">
      <c r="A22" s="90">
        <v>42829</v>
      </c>
      <c r="B22" s="89">
        <v>600</v>
      </c>
      <c r="C22" s="482" t="s">
        <v>238</v>
      </c>
      <c r="D22" s="482"/>
      <c r="E22" s="483"/>
      <c r="F22" s="106">
        <v>42832</v>
      </c>
      <c r="G22" s="89">
        <v>20.02</v>
      </c>
      <c r="H22" s="482" t="s">
        <v>244</v>
      </c>
      <c r="I22" s="483"/>
    </row>
    <row r="23" spans="1:9" s="125" customFormat="1" ht="15" customHeight="1" x14ac:dyDescent="0.25">
      <c r="A23" s="90">
        <v>42829</v>
      </c>
      <c r="B23" s="89">
        <v>1.5</v>
      </c>
      <c r="C23" s="482" t="s">
        <v>217</v>
      </c>
      <c r="D23" s="482"/>
      <c r="E23" s="483"/>
      <c r="F23" s="106">
        <v>42832</v>
      </c>
      <c r="G23" s="89">
        <v>2800</v>
      </c>
      <c r="H23" s="482" t="s">
        <v>238</v>
      </c>
      <c r="I23" s="483"/>
    </row>
    <row r="24" spans="1:9" s="125" customFormat="1" ht="15" customHeight="1" x14ac:dyDescent="0.25">
      <c r="A24" s="90">
        <v>42829</v>
      </c>
      <c r="B24" s="89">
        <v>100</v>
      </c>
      <c r="C24" s="482" t="s">
        <v>238</v>
      </c>
      <c r="D24" s="482"/>
      <c r="E24" s="483"/>
      <c r="F24" s="106">
        <v>42833</v>
      </c>
      <c r="G24" s="89">
        <v>2.8</v>
      </c>
      <c r="H24" s="482" t="s">
        <v>244</v>
      </c>
      <c r="I24" s="483"/>
    </row>
    <row r="25" spans="1:9" s="125" customFormat="1" ht="15" customHeight="1" x14ac:dyDescent="0.25">
      <c r="A25" s="90">
        <v>42829</v>
      </c>
      <c r="B25" s="89">
        <v>1.5</v>
      </c>
      <c r="C25" s="482" t="s">
        <v>217</v>
      </c>
      <c r="D25" s="482"/>
      <c r="E25" s="483"/>
      <c r="F25" s="106">
        <v>42835</v>
      </c>
      <c r="G25" s="89">
        <v>91.75</v>
      </c>
      <c r="H25" s="482" t="s">
        <v>16</v>
      </c>
      <c r="I25" s="483"/>
    </row>
    <row r="26" spans="1:9" s="125" customFormat="1" ht="15" customHeight="1" x14ac:dyDescent="0.25">
      <c r="A26" s="90">
        <v>42830</v>
      </c>
      <c r="B26" s="89">
        <v>2000</v>
      </c>
      <c r="C26" s="482" t="s">
        <v>474</v>
      </c>
      <c r="D26" s="482"/>
      <c r="E26" s="483"/>
      <c r="F26" s="106">
        <v>42835</v>
      </c>
      <c r="G26" s="89">
        <v>16.739999999999998</v>
      </c>
      <c r="H26" s="482" t="s">
        <v>244</v>
      </c>
      <c r="I26" s="483"/>
    </row>
    <row r="27" spans="1:9" s="125" customFormat="1" ht="15" customHeight="1" x14ac:dyDescent="0.25">
      <c r="A27" s="90">
        <v>42830</v>
      </c>
      <c r="B27" s="89">
        <v>1.5</v>
      </c>
      <c r="C27" s="482" t="s">
        <v>217</v>
      </c>
      <c r="D27" s="482"/>
      <c r="E27" s="483"/>
      <c r="F27" s="106">
        <v>42836</v>
      </c>
      <c r="G27" s="89">
        <v>9.0399999999999991</v>
      </c>
      <c r="H27" s="482" t="s">
        <v>244</v>
      </c>
      <c r="I27" s="483"/>
    </row>
    <row r="28" spans="1:9" s="125" customFormat="1" ht="15" customHeight="1" x14ac:dyDescent="0.25">
      <c r="A28" s="90">
        <v>42830</v>
      </c>
      <c r="B28" s="89">
        <v>30413.45</v>
      </c>
      <c r="C28" s="482" t="s">
        <v>449</v>
      </c>
      <c r="D28" s="482"/>
      <c r="E28" s="483"/>
      <c r="F28" s="106">
        <v>42836</v>
      </c>
      <c r="G28" s="89">
        <v>69.25</v>
      </c>
      <c r="H28" s="482" t="s">
        <v>21</v>
      </c>
      <c r="I28" s="483"/>
    </row>
    <row r="29" spans="1:9" s="125" customFormat="1" ht="15" customHeight="1" x14ac:dyDescent="0.25">
      <c r="A29" s="90">
        <v>42830</v>
      </c>
      <c r="B29" s="89">
        <v>2</v>
      </c>
      <c r="C29" s="482" t="s">
        <v>217</v>
      </c>
      <c r="D29" s="482"/>
      <c r="E29" s="483"/>
      <c r="F29" s="106">
        <v>42836</v>
      </c>
      <c r="G29" s="89">
        <v>179.25</v>
      </c>
      <c r="H29" s="482" t="s">
        <v>22</v>
      </c>
      <c r="I29" s="483"/>
    </row>
    <row r="30" spans="1:9" s="125" customFormat="1" ht="15" customHeight="1" x14ac:dyDescent="0.25">
      <c r="A30" s="90">
        <v>42830</v>
      </c>
      <c r="B30" s="89">
        <v>1242</v>
      </c>
      <c r="C30" s="482" t="s">
        <v>343</v>
      </c>
      <c r="D30" s="482"/>
      <c r="E30" s="483"/>
      <c r="F30" s="106">
        <v>42836</v>
      </c>
      <c r="G30" s="89">
        <v>131.75</v>
      </c>
      <c r="H30" s="482" t="s">
        <v>194</v>
      </c>
      <c r="I30" s="483"/>
    </row>
    <row r="31" spans="1:9" s="125" customFormat="1" ht="15" customHeight="1" x14ac:dyDescent="0.25">
      <c r="A31" s="90">
        <v>42832</v>
      </c>
      <c r="B31" s="89">
        <v>1800</v>
      </c>
      <c r="C31" s="482" t="s">
        <v>238</v>
      </c>
      <c r="D31" s="482"/>
      <c r="E31" s="483"/>
      <c r="F31" s="106">
        <v>42836</v>
      </c>
      <c r="G31" s="89">
        <v>3500</v>
      </c>
      <c r="H31" s="482" t="s">
        <v>290</v>
      </c>
      <c r="I31" s="483"/>
    </row>
    <row r="32" spans="1:9" s="125" customFormat="1" ht="15" customHeight="1" x14ac:dyDescent="0.25">
      <c r="A32" s="90">
        <v>42832</v>
      </c>
      <c r="B32" s="89">
        <v>1</v>
      </c>
      <c r="C32" s="482" t="s">
        <v>217</v>
      </c>
      <c r="D32" s="482"/>
      <c r="E32" s="483"/>
      <c r="F32" s="106">
        <v>42837</v>
      </c>
      <c r="G32" s="89">
        <v>10.11</v>
      </c>
      <c r="H32" s="482" t="s">
        <v>244</v>
      </c>
      <c r="I32" s="483"/>
    </row>
    <row r="33" spans="1:9" s="125" customFormat="1" ht="15" customHeight="1" x14ac:dyDescent="0.25">
      <c r="A33" s="90">
        <v>42836</v>
      </c>
      <c r="B33" s="89">
        <v>40</v>
      </c>
      <c r="C33" s="482" t="s">
        <v>457</v>
      </c>
      <c r="D33" s="482"/>
      <c r="E33" s="483"/>
      <c r="F33" s="106">
        <v>42838</v>
      </c>
      <c r="G33" s="89">
        <v>19.53</v>
      </c>
      <c r="H33" s="482" t="s">
        <v>244</v>
      </c>
      <c r="I33" s="483"/>
    </row>
    <row r="34" spans="1:9" s="125" customFormat="1" ht="15" customHeight="1" x14ac:dyDescent="0.25">
      <c r="A34" s="90">
        <v>42836</v>
      </c>
      <c r="B34" s="89">
        <v>523.52</v>
      </c>
      <c r="C34" s="482" t="s">
        <v>343</v>
      </c>
      <c r="D34" s="482"/>
      <c r="E34" s="483"/>
      <c r="F34" s="106">
        <v>42839</v>
      </c>
      <c r="G34" s="89">
        <v>12.01</v>
      </c>
      <c r="H34" s="482" t="s">
        <v>244</v>
      </c>
      <c r="I34" s="483"/>
    </row>
    <row r="35" spans="1:9" s="125" customFormat="1" ht="15" customHeight="1" x14ac:dyDescent="0.25">
      <c r="A35" s="90">
        <v>42837</v>
      </c>
      <c r="B35" s="89">
        <v>64.900000000000006</v>
      </c>
      <c r="C35" s="482" t="s">
        <v>273</v>
      </c>
      <c r="D35" s="482"/>
      <c r="E35" s="483"/>
      <c r="F35" s="106">
        <v>42840</v>
      </c>
      <c r="G35" s="89">
        <v>20.55</v>
      </c>
      <c r="H35" s="482" t="s">
        <v>244</v>
      </c>
      <c r="I35" s="483"/>
    </row>
    <row r="36" spans="1:9" s="125" customFormat="1" ht="15" customHeight="1" x14ac:dyDescent="0.25">
      <c r="A36" s="90">
        <v>42837</v>
      </c>
      <c r="B36" s="89">
        <v>1250</v>
      </c>
      <c r="C36" s="482" t="s">
        <v>238</v>
      </c>
      <c r="D36" s="482"/>
      <c r="E36" s="483"/>
      <c r="F36" s="106">
        <v>42842</v>
      </c>
      <c r="G36" s="89">
        <v>48.18</v>
      </c>
      <c r="H36" s="482" t="s">
        <v>244</v>
      </c>
      <c r="I36" s="483"/>
    </row>
    <row r="37" spans="1:9" s="125" customFormat="1" ht="15" customHeight="1" x14ac:dyDescent="0.25">
      <c r="A37" s="90">
        <v>42837</v>
      </c>
      <c r="B37" s="89">
        <v>1</v>
      </c>
      <c r="C37" s="482" t="s">
        <v>217</v>
      </c>
      <c r="D37" s="482"/>
      <c r="E37" s="483"/>
      <c r="F37" s="106">
        <v>42843</v>
      </c>
      <c r="G37" s="89">
        <v>41.82</v>
      </c>
      <c r="H37" s="482" t="s">
        <v>244</v>
      </c>
      <c r="I37" s="483"/>
    </row>
    <row r="38" spans="1:9" s="125" customFormat="1" ht="15" customHeight="1" x14ac:dyDescent="0.25">
      <c r="A38" s="90">
        <v>42844</v>
      </c>
      <c r="B38" s="89">
        <v>5000</v>
      </c>
      <c r="C38" s="482" t="s">
        <v>360</v>
      </c>
      <c r="D38" s="482"/>
      <c r="E38" s="483"/>
      <c r="F38" s="106">
        <v>42844</v>
      </c>
      <c r="G38" s="89">
        <v>36.380000000000003</v>
      </c>
      <c r="H38" s="482" t="s">
        <v>244</v>
      </c>
      <c r="I38" s="483"/>
    </row>
    <row r="39" spans="1:9" s="125" customFormat="1" ht="15" customHeight="1" x14ac:dyDescent="0.25">
      <c r="A39" s="90">
        <v>42844</v>
      </c>
      <c r="B39" s="89">
        <v>1.5</v>
      </c>
      <c r="C39" s="482" t="s">
        <v>217</v>
      </c>
      <c r="D39" s="482"/>
      <c r="E39" s="483"/>
      <c r="F39" s="106">
        <v>42845</v>
      </c>
      <c r="G39" s="89">
        <v>30.76</v>
      </c>
      <c r="H39" s="482" t="s">
        <v>244</v>
      </c>
      <c r="I39" s="483"/>
    </row>
    <row r="40" spans="1:9" s="125" customFormat="1" ht="15" customHeight="1" x14ac:dyDescent="0.25">
      <c r="A40" s="90">
        <v>42844</v>
      </c>
      <c r="B40" s="89">
        <v>1000</v>
      </c>
      <c r="C40" s="482" t="s">
        <v>460</v>
      </c>
      <c r="D40" s="482"/>
      <c r="E40" s="483"/>
      <c r="F40" s="106">
        <v>42846</v>
      </c>
      <c r="G40" s="89">
        <v>21.73</v>
      </c>
      <c r="H40" s="482" t="s">
        <v>244</v>
      </c>
      <c r="I40" s="483"/>
    </row>
    <row r="41" spans="1:9" s="125" customFormat="1" ht="15" customHeight="1" x14ac:dyDescent="0.25">
      <c r="A41" s="90">
        <v>42844</v>
      </c>
      <c r="B41" s="89">
        <v>1.5</v>
      </c>
      <c r="C41" s="482" t="s">
        <v>217</v>
      </c>
      <c r="D41" s="482"/>
      <c r="E41" s="483"/>
      <c r="F41" s="106">
        <v>42847</v>
      </c>
      <c r="G41" s="89">
        <v>14.54</v>
      </c>
      <c r="H41" s="482" t="s">
        <v>244</v>
      </c>
      <c r="I41" s="483"/>
    </row>
    <row r="42" spans="1:9" s="125" customFormat="1" ht="15" customHeight="1" x14ac:dyDescent="0.25">
      <c r="A42" s="90">
        <v>42844</v>
      </c>
      <c r="B42" s="89">
        <v>1000</v>
      </c>
      <c r="C42" s="482" t="s">
        <v>459</v>
      </c>
      <c r="D42" s="482"/>
      <c r="E42" s="483"/>
      <c r="F42" s="106">
        <v>42848</v>
      </c>
      <c r="G42" s="89">
        <v>0.72</v>
      </c>
      <c r="H42" s="482" t="s">
        <v>244</v>
      </c>
      <c r="I42" s="483"/>
    </row>
    <row r="43" spans="1:9" s="125" customFormat="1" ht="15" customHeight="1" x14ac:dyDescent="0.25">
      <c r="A43" s="90">
        <v>42844</v>
      </c>
      <c r="B43" s="89">
        <v>1.5</v>
      </c>
      <c r="C43" s="482" t="s">
        <v>217</v>
      </c>
      <c r="D43" s="482"/>
      <c r="E43" s="483"/>
      <c r="F43" s="106">
        <v>42849</v>
      </c>
      <c r="G43" s="89">
        <v>25.58</v>
      </c>
      <c r="H43" s="482" t="s">
        <v>244</v>
      </c>
      <c r="I43" s="483"/>
    </row>
    <row r="44" spans="1:9" s="125" customFormat="1" ht="15" customHeight="1" x14ac:dyDescent="0.25">
      <c r="A44" s="90">
        <v>42844</v>
      </c>
      <c r="B44" s="89">
        <v>900</v>
      </c>
      <c r="C44" s="482" t="s">
        <v>396</v>
      </c>
      <c r="D44" s="482"/>
      <c r="E44" s="483"/>
      <c r="F44" s="106">
        <v>42850</v>
      </c>
      <c r="G44" s="89">
        <v>19.91</v>
      </c>
      <c r="H44" s="482" t="s">
        <v>244</v>
      </c>
      <c r="I44" s="483"/>
    </row>
    <row r="45" spans="1:9" s="125" customFormat="1" ht="15" customHeight="1" x14ac:dyDescent="0.25">
      <c r="A45" s="90">
        <v>42844</v>
      </c>
      <c r="B45" s="89">
        <v>1.5</v>
      </c>
      <c r="C45" s="482" t="s">
        <v>217</v>
      </c>
      <c r="D45" s="482"/>
      <c r="E45" s="483"/>
      <c r="F45" s="106">
        <v>42851</v>
      </c>
      <c r="G45" s="89">
        <v>3.58</v>
      </c>
      <c r="H45" s="482" t="s">
        <v>244</v>
      </c>
      <c r="I45" s="483"/>
    </row>
    <row r="46" spans="1:9" s="125" customFormat="1" ht="15" customHeight="1" x14ac:dyDescent="0.25">
      <c r="A46" s="90">
        <v>42850</v>
      </c>
      <c r="B46" s="89">
        <v>1500</v>
      </c>
      <c r="C46" s="482" t="s">
        <v>238</v>
      </c>
      <c r="D46" s="482"/>
      <c r="E46" s="483"/>
      <c r="F46" s="106">
        <v>42852</v>
      </c>
      <c r="G46" s="89">
        <v>1.39</v>
      </c>
      <c r="H46" s="482" t="s">
        <v>244</v>
      </c>
      <c r="I46" s="483"/>
    </row>
    <row r="47" spans="1:9" s="125" customFormat="1" ht="15" customHeight="1" x14ac:dyDescent="0.25">
      <c r="A47" s="90">
        <v>42850</v>
      </c>
      <c r="B47" s="89">
        <v>1.5</v>
      </c>
      <c r="C47" s="482" t="s">
        <v>217</v>
      </c>
      <c r="D47" s="482"/>
      <c r="E47" s="483"/>
      <c r="F47" s="106">
        <v>42853</v>
      </c>
      <c r="G47" s="89">
        <v>2.12</v>
      </c>
      <c r="H47" s="482" t="s">
        <v>244</v>
      </c>
      <c r="I47" s="483"/>
    </row>
    <row r="48" spans="1:9" s="125" customFormat="1" ht="15" customHeight="1" x14ac:dyDescent="0.25">
      <c r="A48" s="90">
        <v>42851</v>
      </c>
      <c r="B48" s="89">
        <v>1000</v>
      </c>
      <c r="C48" s="482" t="s">
        <v>460</v>
      </c>
      <c r="D48" s="482"/>
      <c r="E48" s="483"/>
      <c r="F48" s="106">
        <v>42854</v>
      </c>
      <c r="G48" s="89">
        <v>3.56</v>
      </c>
      <c r="H48" s="482" t="s">
        <v>244</v>
      </c>
      <c r="I48" s="483"/>
    </row>
    <row r="49" spans="1:9" s="125" customFormat="1" ht="15" customHeight="1" x14ac:dyDescent="0.25">
      <c r="A49" s="90">
        <v>42851</v>
      </c>
      <c r="B49" s="89">
        <v>1.5</v>
      </c>
      <c r="C49" s="482" t="s">
        <v>217</v>
      </c>
      <c r="D49" s="482"/>
      <c r="E49" s="483"/>
      <c r="F49" s="106"/>
      <c r="G49" s="89"/>
      <c r="H49" s="482"/>
      <c r="I49" s="483"/>
    </row>
    <row r="50" spans="1:9" s="125" customFormat="1" ht="15" customHeight="1" x14ac:dyDescent="0.25">
      <c r="A50" s="90">
        <v>42851</v>
      </c>
      <c r="B50" s="89">
        <v>1500</v>
      </c>
      <c r="C50" s="482" t="s">
        <v>238</v>
      </c>
      <c r="D50" s="482"/>
      <c r="E50" s="483"/>
      <c r="F50" s="106"/>
      <c r="G50" s="89"/>
      <c r="H50" s="482"/>
      <c r="I50" s="483"/>
    </row>
    <row r="51" spans="1:9" s="125" customFormat="1" ht="15" customHeight="1" x14ac:dyDescent="0.25">
      <c r="A51" s="90">
        <v>42851</v>
      </c>
      <c r="B51" s="89">
        <v>1.5</v>
      </c>
      <c r="C51" s="482" t="s">
        <v>217</v>
      </c>
      <c r="D51" s="482"/>
      <c r="E51" s="483"/>
      <c r="F51" s="132"/>
      <c r="G51" s="101"/>
      <c r="H51" s="475"/>
      <c r="I51" s="505"/>
    </row>
    <row r="52" spans="1:9" s="125" customFormat="1" ht="15" customHeight="1" x14ac:dyDescent="0.25">
      <c r="A52" s="90">
        <v>42851</v>
      </c>
      <c r="B52" s="89">
        <v>500</v>
      </c>
      <c r="C52" s="482" t="s">
        <v>238</v>
      </c>
      <c r="D52" s="482"/>
      <c r="E52" s="483"/>
      <c r="F52" s="132"/>
      <c r="G52" s="101"/>
      <c r="H52" s="475"/>
      <c r="I52" s="505"/>
    </row>
    <row r="53" spans="1:9" s="125" customFormat="1" ht="15" customHeight="1" x14ac:dyDescent="0.25">
      <c r="A53" s="90">
        <v>42851</v>
      </c>
      <c r="B53" s="89">
        <v>1.5</v>
      </c>
      <c r="C53" s="482" t="s">
        <v>217</v>
      </c>
      <c r="D53" s="482"/>
      <c r="E53" s="483"/>
      <c r="F53" s="132"/>
      <c r="G53" s="101"/>
      <c r="H53" s="475"/>
      <c r="I53" s="505"/>
    </row>
    <row r="54" spans="1:9" s="125" customFormat="1" ht="15" customHeight="1" x14ac:dyDescent="0.25">
      <c r="A54" s="90">
        <v>42854</v>
      </c>
      <c r="B54" s="89">
        <v>1000</v>
      </c>
      <c r="C54" s="482" t="s">
        <v>238</v>
      </c>
      <c r="D54" s="482"/>
      <c r="E54" s="483"/>
      <c r="F54" s="132"/>
      <c r="G54" s="101"/>
      <c r="H54" s="475"/>
      <c r="I54" s="505"/>
    </row>
    <row r="55" spans="1:9" s="125" customFormat="1" ht="15" customHeight="1" x14ac:dyDescent="0.25">
      <c r="A55" s="90">
        <v>42854</v>
      </c>
      <c r="B55" s="89">
        <v>1</v>
      </c>
      <c r="C55" s="482" t="s">
        <v>217</v>
      </c>
      <c r="D55" s="482"/>
      <c r="E55" s="483"/>
      <c r="F55" s="132"/>
      <c r="G55" s="101"/>
      <c r="H55" s="475"/>
      <c r="I55" s="505"/>
    </row>
    <row r="56" spans="1:9" s="125" customFormat="1" ht="15" customHeight="1" x14ac:dyDescent="0.25">
      <c r="A56" s="90"/>
      <c r="B56" s="89"/>
      <c r="C56" s="482"/>
      <c r="D56" s="482"/>
      <c r="E56" s="483"/>
      <c r="F56" s="132"/>
      <c r="G56" s="101"/>
      <c r="H56" s="475"/>
      <c r="I56" s="505"/>
    </row>
    <row r="57" spans="1:9" s="125" customFormat="1" ht="15" customHeight="1" x14ac:dyDescent="0.25">
      <c r="A57" s="90"/>
      <c r="B57" s="89"/>
      <c r="C57" s="482"/>
      <c r="D57" s="482"/>
      <c r="E57" s="483"/>
      <c r="F57" s="132"/>
      <c r="G57" s="101"/>
      <c r="H57" s="475"/>
      <c r="I57" s="505"/>
    </row>
    <row r="58" spans="1:9" s="125" customFormat="1" ht="15" customHeight="1" thickBot="1" x14ac:dyDescent="0.3">
      <c r="A58" s="110"/>
      <c r="B58" s="102"/>
      <c r="C58" s="486"/>
      <c r="D58" s="486"/>
      <c r="E58" s="487"/>
      <c r="F58" s="107"/>
      <c r="G58" s="102"/>
      <c r="H58" s="486"/>
      <c r="I58" s="487"/>
    </row>
    <row r="59" spans="1:9" s="125" customFormat="1" x14ac:dyDescent="0.25"/>
  </sheetData>
  <mergeCells count="107">
    <mergeCell ref="C6:D6"/>
    <mergeCell ref="C7:D7"/>
    <mergeCell ref="C8:D8"/>
    <mergeCell ref="C9:D9"/>
    <mergeCell ref="C10:D10"/>
    <mergeCell ref="F10:G10"/>
    <mergeCell ref="C2:I2"/>
    <mergeCell ref="C3:D4"/>
    <mergeCell ref="E3:E4"/>
    <mergeCell ref="F3:H3"/>
    <mergeCell ref="I3:I4"/>
    <mergeCell ref="C5:D5"/>
    <mergeCell ref="F5:G5"/>
    <mergeCell ref="C15:E15"/>
    <mergeCell ref="H15:I15"/>
    <mergeCell ref="C16:E16"/>
    <mergeCell ref="H16:I16"/>
    <mergeCell ref="C17:E17"/>
    <mergeCell ref="H17:I17"/>
    <mergeCell ref="A11:I11"/>
    <mergeCell ref="A12:I12"/>
    <mergeCell ref="A13:E13"/>
    <mergeCell ref="F13:I13"/>
    <mergeCell ref="C14:E14"/>
    <mergeCell ref="H14:I14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51:E51"/>
    <mergeCell ref="H51:I51"/>
    <mergeCell ref="C52:E52"/>
    <mergeCell ref="H52:I52"/>
    <mergeCell ref="C53:E53"/>
    <mergeCell ref="H53:I53"/>
    <mergeCell ref="C48:E48"/>
    <mergeCell ref="H48:I48"/>
    <mergeCell ref="C49:E49"/>
    <mergeCell ref="H49:I49"/>
    <mergeCell ref="C50:E50"/>
    <mergeCell ref="H50:I50"/>
    <mergeCell ref="C57:E57"/>
    <mergeCell ref="H57:I57"/>
    <mergeCell ref="C58:E58"/>
    <mergeCell ref="H58:I58"/>
    <mergeCell ref="C54:E54"/>
    <mergeCell ref="H54:I54"/>
    <mergeCell ref="C55:E55"/>
    <mergeCell ref="H55:I55"/>
    <mergeCell ref="C56:E56"/>
    <mergeCell ref="H56:I56"/>
  </mergeCells>
  <pageMargins left="0.7" right="0.7" top="0.75" bottom="0.75" header="0.3" footer="0.3"/>
  <pageSetup paperSize="9" scale="77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3"/>
  <dimension ref="A1:I67"/>
  <sheetViews>
    <sheetView topLeftCell="A10" zoomScaleNormal="100" workbookViewId="0">
      <selection activeCell="C34" sqref="C34:E34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480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481</v>
      </c>
      <c r="D5" s="359"/>
      <c r="E5" s="10">
        <v>8773.8799999999992</v>
      </c>
      <c r="F5" s="360">
        <v>32943.18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8540</v>
      </c>
      <c r="F6" s="10">
        <v>3255</v>
      </c>
      <c r="G6" s="10">
        <v>42918.5</v>
      </c>
      <c r="H6" s="26"/>
      <c r="I6" s="28"/>
    </row>
    <row r="7" spans="1:9" x14ac:dyDescent="0.25">
      <c r="C7" s="518" t="s">
        <v>473</v>
      </c>
      <c r="D7" s="519"/>
      <c r="E7" s="10">
        <v>1225.31</v>
      </c>
      <c r="F7" s="10"/>
      <c r="G7" s="10"/>
      <c r="H7" s="26"/>
      <c r="I7" s="28"/>
    </row>
    <row r="8" spans="1:9" x14ac:dyDescent="0.25">
      <c r="C8" s="494" t="s">
        <v>298</v>
      </c>
      <c r="D8" s="495"/>
      <c r="E8" s="10">
        <v>41000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56182.94</v>
      </c>
      <c r="F9" s="10">
        <v>42077.95</v>
      </c>
      <c r="G9" s="10"/>
      <c r="H9" s="26"/>
      <c r="I9" s="28"/>
    </row>
    <row r="10" spans="1:9" ht="36.75" customHeight="1" thickBot="1" x14ac:dyDescent="0.3">
      <c r="C10" s="420" t="s">
        <v>482</v>
      </c>
      <c r="D10" s="421"/>
      <c r="E10" s="47">
        <f>E5+E6+E7+E8-E9</f>
        <v>3356.25</v>
      </c>
      <c r="F10" s="422">
        <f>F5+F6+G6+F7+F8-F9-G9</f>
        <v>37038.729999999996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81"/>
      <c r="F14" s="11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42857</v>
      </c>
      <c r="B15" s="89">
        <v>1400</v>
      </c>
      <c r="C15" s="482" t="s">
        <v>238</v>
      </c>
      <c r="D15" s="482"/>
      <c r="E15" s="483"/>
      <c r="F15" s="106">
        <v>42856</v>
      </c>
      <c r="G15" s="89">
        <v>11.18</v>
      </c>
      <c r="H15" s="482" t="s">
        <v>244</v>
      </c>
      <c r="I15" s="483"/>
    </row>
    <row r="16" spans="1:9" s="125" customFormat="1" ht="15" customHeight="1" x14ac:dyDescent="0.25">
      <c r="A16" s="90">
        <v>42857</v>
      </c>
      <c r="B16" s="89">
        <v>1.5</v>
      </c>
      <c r="C16" s="482" t="s">
        <v>217</v>
      </c>
      <c r="D16" s="482"/>
      <c r="E16" s="483"/>
      <c r="F16" s="106">
        <v>42857</v>
      </c>
      <c r="G16" s="89">
        <v>31.5</v>
      </c>
      <c r="H16" s="482" t="s">
        <v>253</v>
      </c>
      <c r="I16" s="483"/>
    </row>
    <row r="17" spans="1:9" s="125" customFormat="1" ht="15" customHeight="1" x14ac:dyDescent="0.25">
      <c r="A17" s="90">
        <v>42857</v>
      </c>
      <c r="B17" s="89">
        <v>435</v>
      </c>
      <c r="C17" s="482" t="s">
        <v>289</v>
      </c>
      <c r="D17" s="482"/>
      <c r="E17" s="483"/>
      <c r="F17" s="106">
        <v>42857</v>
      </c>
      <c r="G17" s="89">
        <v>40</v>
      </c>
      <c r="H17" s="482" t="s">
        <v>244</v>
      </c>
      <c r="I17" s="483"/>
    </row>
    <row r="18" spans="1:9" s="125" customFormat="1" ht="15" customHeight="1" x14ac:dyDescent="0.25">
      <c r="A18" s="90">
        <v>42857</v>
      </c>
      <c r="B18" s="89">
        <v>1.5</v>
      </c>
      <c r="C18" s="482" t="s">
        <v>217</v>
      </c>
      <c r="D18" s="482"/>
      <c r="E18" s="483"/>
      <c r="F18" s="106">
        <v>42858</v>
      </c>
      <c r="G18" s="89">
        <v>36.369999999999997</v>
      </c>
      <c r="H18" s="482" t="s">
        <v>244</v>
      </c>
      <c r="I18" s="483"/>
    </row>
    <row r="19" spans="1:9" s="125" customFormat="1" ht="15" customHeight="1" x14ac:dyDescent="0.25">
      <c r="A19" s="90">
        <v>42857</v>
      </c>
      <c r="B19" s="89">
        <v>435</v>
      </c>
      <c r="C19" s="482" t="s">
        <v>282</v>
      </c>
      <c r="D19" s="482"/>
      <c r="E19" s="483"/>
      <c r="F19" s="106">
        <v>42858</v>
      </c>
      <c r="G19" s="89">
        <v>112</v>
      </c>
      <c r="H19" s="482" t="s">
        <v>239</v>
      </c>
      <c r="I19" s="483"/>
    </row>
    <row r="20" spans="1:9" s="125" customFormat="1" ht="15" customHeight="1" x14ac:dyDescent="0.25">
      <c r="A20" s="90">
        <v>42857</v>
      </c>
      <c r="B20" s="89">
        <v>1.5</v>
      </c>
      <c r="C20" s="482" t="s">
        <v>217</v>
      </c>
      <c r="D20" s="482"/>
      <c r="E20" s="483"/>
      <c r="F20" s="106">
        <v>42859</v>
      </c>
      <c r="G20" s="89">
        <v>16.78</v>
      </c>
      <c r="H20" s="482" t="s">
        <v>244</v>
      </c>
      <c r="I20" s="483"/>
    </row>
    <row r="21" spans="1:9" s="125" customFormat="1" ht="15" customHeight="1" x14ac:dyDescent="0.25">
      <c r="A21" s="90">
        <v>42857</v>
      </c>
      <c r="B21" s="89">
        <v>435</v>
      </c>
      <c r="C21" s="482" t="s">
        <v>397</v>
      </c>
      <c r="D21" s="482"/>
      <c r="E21" s="483"/>
      <c r="F21" s="106">
        <v>42860</v>
      </c>
      <c r="G21" s="89">
        <v>1.45</v>
      </c>
      <c r="H21" s="482" t="s">
        <v>244</v>
      </c>
      <c r="I21" s="483"/>
    </row>
    <row r="22" spans="1:9" s="125" customFormat="1" ht="15" customHeight="1" x14ac:dyDescent="0.25">
      <c r="A22" s="90">
        <v>42857</v>
      </c>
      <c r="B22" s="89">
        <v>1.5</v>
      </c>
      <c r="C22" s="482" t="s">
        <v>217</v>
      </c>
      <c r="D22" s="482"/>
      <c r="E22" s="483"/>
      <c r="F22" s="106">
        <v>42860</v>
      </c>
      <c r="G22" s="89">
        <v>41000</v>
      </c>
      <c r="H22" s="482" t="s">
        <v>290</v>
      </c>
      <c r="I22" s="483"/>
    </row>
    <row r="23" spans="1:9" s="125" customFormat="1" ht="15" customHeight="1" x14ac:dyDescent="0.25">
      <c r="A23" s="90">
        <v>42860</v>
      </c>
      <c r="B23" s="89">
        <v>2000</v>
      </c>
      <c r="C23" s="482" t="s">
        <v>438</v>
      </c>
      <c r="D23" s="482"/>
      <c r="E23" s="483"/>
      <c r="F23" s="106">
        <v>42863</v>
      </c>
      <c r="G23" s="89">
        <v>13.22</v>
      </c>
      <c r="H23" s="482" t="s">
        <v>244</v>
      </c>
      <c r="I23" s="483"/>
    </row>
    <row r="24" spans="1:9" s="125" customFormat="1" ht="15" customHeight="1" x14ac:dyDescent="0.25">
      <c r="A24" s="90">
        <v>42860</v>
      </c>
      <c r="B24" s="89">
        <v>2</v>
      </c>
      <c r="C24" s="482" t="s">
        <v>217</v>
      </c>
      <c r="D24" s="482"/>
      <c r="E24" s="483"/>
      <c r="F24" s="106">
        <v>42863</v>
      </c>
      <c r="G24" s="89">
        <v>95.5</v>
      </c>
      <c r="H24" s="482" t="s">
        <v>16</v>
      </c>
      <c r="I24" s="483"/>
    </row>
    <row r="25" spans="1:9" s="125" customFormat="1" ht="15" customHeight="1" x14ac:dyDescent="0.25">
      <c r="A25" s="90">
        <v>42860</v>
      </c>
      <c r="B25" s="89">
        <v>30927.32</v>
      </c>
      <c r="C25" s="491" t="s">
        <v>449</v>
      </c>
      <c r="D25" s="512"/>
      <c r="E25" s="492"/>
      <c r="F25" s="106">
        <v>42864</v>
      </c>
      <c r="G25" s="89">
        <v>22.38</v>
      </c>
      <c r="H25" s="482" t="s">
        <v>244</v>
      </c>
      <c r="I25" s="483"/>
    </row>
    <row r="26" spans="1:9" s="125" customFormat="1" ht="15" customHeight="1" x14ac:dyDescent="0.25">
      <c r="A26" s="90">
        <v>42860</v>
      </c>
      <c r="B26" s="89">
        <v>1.5</v>
      </c>
      <c r="C26" s="482" t="s">
        <v>217</v>
      </c>
      <c r="D26" s="482"/>
      <c r="E26" s="483"/>
      <c r="F26" s="106">
        <v>42865</v>
      </c>
      <c r="G26" s="89">
        <v>18.48</v>
      </c>
      <c r="H26" s="482" t="s">
        <v>244</v>
      </c>
      <c r="I26" s="483"/>
    </row>
    <row r="27" spans="1:9" s="125" customFormat="1" ht="15" customHeight="1" x14ac:dyDescent="0.25">
      <c r="A27" s="90">
        <v>42860</v>
      </c>
      <c r="B27" s="89">
        <v>1000</v>
      </c>
      <c r="C27" s="482" t="s">
        <v>396</v>
      </c>
      <c r="D27" s="482"/>
      <c r="E27" s="483"/>
      <c r="F27" s="106">
        <v>42866</v>
      </c>
      <c r="G27" s="89">
        <v>6.82</v>
      </c>
      <c r="H27" s="482" t="s">
        <v>244</v>
      </c>
      <c r="I27" s="483"/>
    </row>
    <row r="28" spans="1:9" s="125" customFormat="1" ht="15" customHeight="1" x14ac:dyDescent="0.25">
      <c r="A28" s="90">
        <v>42860</v>
      </c>
      <c r="B28" s="89">
        <v>1.5</v>
      </c>
      <c r="C28" s="482" t="s">
        <v>217</v>
      </c>
      <c r="D28" s="482"/>
      <c r="E28" s="483"/>
      <c r="F28" s="106">
        <v>42867</v>
      </c>
      <c r="G28" s="89">
        <v>8.9499999999999993</v>
      </c>
      <c r="H28" s="482" t="s">
        <v>244</v>
      </c>
      <c r="I28" s="483"/>
    </row>
    <row r="29" spans="1:9" s="125" customFormat="1" ht="15" customHeight="1" x14ac:dyDescent="0.25">
      <c r="A29" s="90">
        <v>42860</v>
      </c>
      <c r="B29" s="89">
        <v>1050</v>
      </c>
      <c r="C29" s="482" t="s">
        <v>404</v>
      </c>
      <c r="D29" s="482"/>
      <c r="E29" s="483"/>
      <c r="F29" s="106">
        <v>42868</v>
      </c>
      <c r="G29" s="89">
        <v>5.01</v>
      </c>
      <c r="H29" s="482" t="s">
        <v>244</v>
      </c>
      <c r="I29" s="483"/>
    </row>
    <row r="30" spans="1:9" s="125" customFormat="1" ht="15" customHeight="1" x14ac:dyDescent="0.25">
      <c r="A30" s="90">
        <v>42860</v>
      </c>
      <c r="B30" s="89">
        <v>1.5</v>
      </c>
      <c r="C30" s="482" t="s">
        <v>217</v>
      </c>
      <c r="D30" s="482"/>
      <c r="E30" s="483"/>
      <c r="F30" s="106">
        <v>42870</v>
      </c>
      <c r="G30" s="89">
        <v>35.159999999999997</v>
      </c>
      <c r="H30" s="482" t="s">
        <v>244</v>
      </c>
      <c r="I30" s="483"/>
    </row>
    <row r="31" spans="1:9" s="125" customFormat="1" ht="15" customHeight="1" x14ac:dyDescent="0.25">
      <c r="A31" s="90">
        <v>42860</v>
      </c>
      <c r="B31" s="89">
        <v>500</v>
      </c>
      <c r="C31" s="482" t="s">
        <v>459</v>
      </c>
      <c r="D31" s="482"/>
      <c r="E31" s="483"/>
      <c r="F31" s="106">
        <v>42870</v>
      </c>
      <c r="G31" s="89">
        <v>92.5</v>
      </c>
      <c r="H31" s="482" t="s">
        <v>194</v>
      </c>
      <c r="I31" s="483"/>
    </row>
    <row r="32" spans="1:9" s="125" customFormat="1" ht="15" customHeight="1" x14ac:dyDescent="0.25">
      <c r="A32" s="90">
        <v>42860</v>
      </c>
      <c r="B32" s="89">
        <v>1.5</v>
      </c>
      <c r="C32" s="482" t="s">
        <v>217</v>
      </c>
      <c r="D32" s="482"/>
      <c r="E32" s="483"/>
      <c r="F32" s="106">
        <v>42870</v>
      </c>
      <c r="G32" s="89">
        <v>84.75</v>
      </c>
      <c r="H32" s="482" t="s">
        <v>22</v>
      </c>
      <c r="I32" s="483"/>
    </row>
    <row r="33" spans="1:9" s="125" customFormat="1" ht="15" customHeight="1" x14ac:dyDescent="0.25">
      <c r="A33" s="90">
        <v>42860</v>
      </c>
      <c r="B33" s="89">
        <v>2000</v>
      </c>
      <c r="C33" s="482" t="s">
        <v>474</v>
      </c>
      <c r="D33" s="482"/>
      <c r="E33" s="483"/>
      <c r="F33" s="106">
        <v>42870</v>
      </c>
      <c r="G33" s="89">
        <v>56.5</v>
      </c>
      <c r="H33" s="482" t="s">
        <v>21</v>
      </c>
      <c r="I33" s="483"/>
    </row>
    <row r="34" spans="1:9" s="125" customFormat="1" ht="15" customHeight="1" x14ac:dyDescent="0.25">
      <c r="A34" s="90">
        <v>42860</v>
      </c>
      <c r="B34" s="89">
        <v>1.5</v>
      </c>
      <c r="C34" s="482" t="s">
        <v>217</v>
      </c>
      <c r="D34" s="482"/>
      <c r="E34" s="483"/>
      <c r="F34" s="106">
        <v>42871</v>
      </c>
      <c r="G34" s="89">
        <v>44.4</v>
      </c>
      <c r="H34" s="482" t="s">
        <v>244</v>
      </c>
      <c r="I34" s="483"/>
    </row>
    <row r="35" spans="1:9" s="125" customFormat="1" ht="15" customHeight="1" x14ac:dyDescent="0.25">
      <c r="A35" s="90">
        <v>42863</v>
      </c>
      <c r="B35" s="89">
        <v>2000</v>
      </c>
      <c r="C35" s="482" t="s">
        <v>459</v>
      </c>
      <c r="D35" s="482"/>
      <c r="E35" s="483"/>
      <c r="F35" s="106">
        <v>42872</v>
      </c>
      <c r="G35" s="89">
        <v>40.409999999999997</v>
      </c>
      <c r="H35" s="482" t="s">
        <v>244</v>
      </c>
      <c r="I35" s="483"/>
    </row>
    <row r="36" spans="1:9" s="125" customFormat="1" ht="15" customHeight="1" x14ac:dyDescent="0.25">
      <c r="A36" s="90">
        <v>42863</v>
      </c>
      <c r="B36" s="89">
        <v>1.5</v>
      </c>
      <c r="C36" s="482" t="s">
        <v>217</v>
      </c>
      <c r="D36" s="482"/>
      <c r="E36" s="483"/>
      <c r="F36" s="106">
        <v>42873</v>
      </c>
      <c r="G36" s="89">
        <v>9.93</v>
      </c>
      <c r="H36" s="482" t="s">
        <v>244</v>
      </c>
      <c r="I36" s="483"/>
    </row>
    <row r="37" spans="1:9" s="125" customFormat="1" ht="15" customHeight="1" x14ac:dyDescent="0.25">
      <c r="A37" s="90">
        <v>42863</v>
      </c>
      <c r="B37" s="89">
        <v>52.2</v>
      </c>
      <c r="C37" s="482" t="s">
        <v>483</v>
      </c>
      <c r="D37" s="482"/>
      <c r="E37" s="483"/>
      <c r="F37" s="106">
        <v>42874</v>
      </c>
      <c r="G37" s="89">
        <v>7.91</v>
      </c>
      <c r="H37" s="482" t="s">
        <v>244</v>
      </c>
      <c r="I37" s="483"/>
    </row>
    <row r="38" spans="1:9" s="125" customFormat="1" ht="15" customHeight="1" x14ac:dyDescent="0.25">
      <c r="A38" s="90">
        <v>42865</v>
      </c>
      <c r="B38" s="89">
        <v>2253</v>
      </c>
      <c r="C38" s="482" t="s">
        <v>484</v>
      </c>
      <c r="D38" s="482"/>
      <c r="E38" s="483"/>
      <c r="F38" s="106">
        <v>42875</v>
      </c>
      <c r="G38" s="89">
        <v>8.4499999999999993</v>
      </c>
      <c r="H38" s="482" t="s">
        <v>244</v>
      </c>
      <c r="I38" s="483"/>
    </row>
    <row r="39" spans="1:9" s="125" customFormat="1" ht="15" customHeight="1" x14ac:dyDescent="0.25">
      <c r="A39" s="90">
        <v>42865</v>
      </c>
      <c r="B39" s="89">
        <v>1.5</v>
      </c>
      <c r="C39" s="482" t="s">
        <v>217</v>
      </c>
      <c r="D39" s="482"/>
      <c r="E39" s="483"/>
      <c r="F39" s="106">
        <v>42877</v>
      </c>
      <c r="G39" s="89">
        <v>23.99</v>
      </c>
      <c r="H39" s="482" t="s">
        <v>244</v>
      </c>
      <c r="I39" s="483"/>
    </row>
    <row r="40" spans="1:9" s="125" customFormat="1" ht="15" customHeight="1" x14ac:dyDescent="0.25">
      <c r="A40" s="90">
        <v>42865</v>
      </c>
      <c r="B40" s="89">
        <v>500</v>
      </c>
      <c r="C40" s="482" t="s">
        <v>238</v>
      </c>
      <c r="D40" s="482"/>
      <c r="E40" s="483"/>
      <c r="F40" s="106">
        <v>42878</v>
      </c>
      <c r="G40" s="89">
        <v>9.4600000000000009</v>
      </c>
      <c r="H40" s="482" t="s">
        <v>244</v>
      </c>
      <c r="I40" s="483"/>
    </row>
    <row r="41" spans="1:9" s="125" customFormat="1" ht="15" customHeight="1" x14ac:dyDescent="0.25">
      <c r="A41" s="90">
        <v>42865</v>
      </c>
      <c r="B41" s="89">
        <v>1.5</v>
      </c>
      <c r="C41" s="482" t="s">
        <v>217</v>
      </c>
      <c r="D41" s="482"/>
      <c r="E41" s="483"/>
      <c r="F41" s="106">
        <v>42879</v>
      </c>
      <c r="G41" s="89">
        <v>21.59</v>
      </c>
      <c r="H41" s="482" t="s">
        <v>244</v>
      </c>
      <c r="I41" s="483"/>
    </row>
    <row r="42" spans="1:9" s="125" customFormat="1" ht="15" customHeight="1" x14ac:dyDescent="0.25">
      <c r="A42" s="90">
        <v>42866</v>
      </c>
      <c r="B42" s="89">
        <v>64.900000000000006</v>
      </c>
      <c r="C42" s="482" t="s">
        <v>273</v>
      </c>
      <c r="D42" s="482"/>
      <c r="E42" s="483"/>
      <c r="F42" s="106">
        <v>42880</v>
      </c>
      <c r="G42" s="89">
        <v>8.39</v>
      </c>
      <c r="H42" s="482" t="s">
        <v>244</v>
      </c>
      <c r="I42" s="483"/>
    </row>
    <row r="43" spans="1:9" s="125" customFormat="1" ht="15" customHeight="1" x14ac:dyDescent="0.25">
      <c r="A43" s="90">
        <v>42870</v>
      </c>
      <c r="B43" s="89">
        <v>44.5</v>
      </c>
      <c r="C43" s="482" t="s">
        <v>457</v>
      </c>
      <c r="D43" s="482"/>
      <c r="E43" s="483"/>
      <c r="F43" s="106">
        <v>42881</v>
      </c>
      <c r="G43" s="89">
        <v>12.42</v>
      </c>
      <c r="H43" s="482" t="s">
        <v>244</v>
      </c>
      <c r="I43" s="483"/>
    </row>
    <row r="44" spans="1:9" s="125" customFormat="1" ht="15" customHeight="1" x14ac:dyDescent="0.25">
      <c r="A44" s="90">
        <v>42871</v>
      </c>
      <c r="B44" s="89">
        <v>1000</v>
      </c>
      <c r="C44" s="482" t="s">
        <v>459</v>
      </c>
      <c r="D44" s="482"/>
      <c r="E44" s="483"/>
      <c r="F44" s="106">
        <v>42882</v>
      </c>
      <c r="G44" s="89">
        <v>15.82</v>
      </c>
      <c r="H44" s="482" t="s">
        <v>244</v>
      </c>
      <c r="I44" s="483"/>
    </row>
    <row r="45" spans="1:9" s="125" customFormat="1" ht="15" customHeight="1" x14ac:dyDescent="0.25">
      <c r="A45" s="90">
        <v>42871</v>
      </c>
      <c r="B45" s="89">
        <v>1.5</v>
      </c>
      <c r="C45" s="482" t="s">
        <v>217</v>
      </c>
      <c r="D45" s="482"/>
      <c r="E45" s="483"/>
      <c r="F45" s="106">
        <v>42884</v>
      </c>
      <c r="G45" s="89">
        <v>13.89</v>
      </c>
      <c r="H45" s="482" t="s">
        <v>244</v>
      </c>
      <c r="I45" s="483"/>
    </row>
    <row r="46" spans="1:9" s="125" customFormat="1" ht="15" customHeight="1" x14ac:dyDescent="0.25">
      <c r="A46" s="90">
        <v>42871</v>
      </c>
      <c r="B46" s="89">
        <v>900</v>
      </c>
      <c r="C46" s="482" t="s">
        <v>396</v>
      </c>
      <c r="D46" s="482"/>
      <c r="E46" s="483"/>
      <c r="F46" s="106">
        <v>42885</v>
      </c>
      <c r="G46" s="89">
        <v>11.64</v>
      </c>
      <c r="H46" s="482" t="s">
        <v>244</v>
      </c>
      <c r="I46" s="483"/>
    </row>
    <row r="47" spans="1:9" s="125" customFormat="1" ht="15" customHeight="1" x14ac:dyDescent="0.25">
      <c r="A47" s="90">
        <v>42871</v>
      </c>
      <c r="B47" s="89">
        <v>1.5</v>
      </c>
      <c r="C47" s="482" t="s">
        <v>217</v>
      </c>
      <c r="D47" s="482"/>
      <c r="E47" s="483"/>
      <c r="F47" s="106">
        <v>42886</v>
      </c>
      <c r="G47" s="89">
        <v>12.6</v>
      </c>
      <c r="H47" s="482" t="s">
        <v>244</v>
      </c>
      <c r="I47" s="483"/>
    </row>
    <row r="48" spans="1:9" s="125" customFormat="1" ht="15" customHeight="1" x14ac:dyDescent="0.25">
      <c r="A48" s="90">
        <v>42871</v>
      </c>
      <c r="B48" s="89">
        <v>1797.29</v>
      </c>
      <c r="C48" s="482" t="s">
        <v>343</v>
      </c>
      <c r="D48" s="482"/>
      <c r="E48" s="483"/>
      <c r="F48" s="106">
        <v>42886</v>
      </c>
      <c r="G48" s="89">
        <v>148.5</v>
      </c>
      <c r="H48" s="482" t="s">
        <v>239</v>
      </c>
      <c r="I48" s="483"/>
    </row>
    <row r="49" spans="1:9" s="125" customFormat="1" ht="15" customHeight="1" x14ac:dyDescent="0.25">
      <c r="A49" s="90">
        <v>42877</v>
      </c>
      <c r="B49" s="89">
        <v>1225.31</v>
      </c>
      <c r="C49" s="482" t="s">
        <v>485</v>
      </c>
      <c r="D49" s="482"/>
      <c r="E49" s="483"/>
      <c r="F49" s="106"/>
      <c r="G49" s="89"/>
      <c r="H49" s="482"/>
      <c r="I49" s="483"/>
    </row>
    <row r="50" spans="1:9" s="125" customFormat="1" ht="15" customHeight="1" x14ac:dyDescent="0.25">
      <c r="A50" s="90">
        <v>42877</v>
      </c>
      <c r="B50" s="89">
        <v>1.5</v>
      </c>
      <c r="C50" s="482" t="s">
        <v>217</v>
      </c>
      <c r="D50" s="482"/>
      <c r="E50" s="483"/>
      <c r="F50" s="106"/>
      <c r="G50" s="89"/>
      <c r="H50" s="482"/>
      <c r="I50" s="483"/>
    </row>
    <row r="51" spans="1:9" s="125" customFormat="1" ht="15" customHeight="1" x14ac:dyDescent="0.25">
      <c r="A51" s="90">
        <v>42877</v>
      </c>
      <c r="B51" s="89">
        <v>500</v>
      </c>
      <c r="C51" s="482" t="s">
        <v>238</v>
      </c>
      <c r="D51" s="482"/>
      <c r="E51" s="483"/>
      <c r="F51" s="132"/>
      <c r="G51" s="101"/>
      <c r="H51" s="475"/>
      <c r="I51" s="505"/>
    </row>
    <row r="52" spans="1:9" s="125" customFormat="1" ht="15" customHeight="1" x14ac:dyDescent="0.25">
      <c r="A52" s="90">
        <v>42877</v>
      </c>
      <c r="B52" s="89">
        <v>1.5</v>
      </c>
      <c r="C52" s="482" t="s">
        <v>217</v>
      </c>
      <c r="D52" s="482"/>
      <c r="E52" s="483"/>
      <c r="F52" s="132"/>
      <c r="G52" s="101"/>
      <c r="H52" s="475"/>
      <c r="I52" s="505"/>
    </row>
    <row r="53" spans="1:9" s="125" customFormat="1" ht="15" customHeight="1" x14ac:dyDescent="0.25">
      <c r="A53" s="90">
        <v>42884</v>
      </c>
      <c r="B53" s="89">
        <v>1534</v>
      </c>
      <c r="C53" s="482" t="s">
        <v>486</v>
      </c>
      <c r="D53" s="482"/>
      <c r="E53" s="483"/>
      <c r="F53" s="132"/>
      <c r="G53" s="101"/>
      <c r="H53" s="475"/>
      <c r="I53" s="505"/>
    </row>
    <row r="54" spans="1:9" s="125" customFormat="1" ht="15" customHeight="1" x14ac:dyDescent="0.25">
      <c r="A54" s="90">
        <v>42884</v>
      </c>
      <c r="B54" s="89">
        <v>1.5</v>
      </c>
      <c r="C54" s="482" t="s">
        <v>217</v>
      </c>
      <c r="D54" s="482"/>
      <c r="E54" s="483"/>
      <c r="F54" s="132"/>
      <c r="G54" s="101"/>
      <c r="H54" s="475"/>
      <c r="I54" s="505"/>
    </row>
    <row r="55" spans="1:9" s="125" customFormat="1" ht="15" customHeight="1" x14ac:dyDescent="0.25">
      <c r="A55" s="90">
        <v>42884</v>
      </c>
      <c r="B55" s="89">
        <v>287.92</v>
      </c>
      <c r="C55" s="482" t="s">
        <v>487</v>
      </c>
      <c r="D55" s="482"/>
      <c r="E55" s="483"/>
      <c r="F55" s="132"/>
      <c r="G55" s="101"/>
      <c r="H55" s="475"/>
      <c r="I55" s="505"/>
    </row>
    <row r="56" spans="1:9" s="125" customFormat="1" ht="15" customHeight="1" x14ac:dyDescent="0.25">
      <c r="A56" s="90">
        <v>42884</v>
      </c>
      <c r="B56" s="89">
        <v>1.5</v>
      </c>
      <c r="C56" s="482" t="s">
        <v>217</v>
      </c>
      <c r="D56" s="482"/>
      <c r="E56" s="483"/>
      <c r="F56" s="132"/>
      <c r="G56" s="101"/>
      <c r="H56" s="475"/>
      <c r="I56" s="505"/>
    </row>
    <row r="57" spans="1:9" s="125" customFormat="1" ht="15" customHeight="1" x14ac:dyDescent="0.25">
      <c r="A57" s="90">
        <v>42884</v>
      </c>
      <c r="B57" s="89">
        <v>1000</v>
      </c>
      <c r="C57" s="482" t="s">
        <v>396</v>
      </c>
      <c r="D57" s="482"/>
      <c r="E57" s="483"/>
      <c r="F57" s="132"/>
      <c r="G57" s="101"/>
      <c r="H57" s="145"/>
      <c r="I57" s="146"/>
    </row>
    <row r="58" spans="1:9" s="125" customFormat="1" ht="15" customHeight="1" x14ac:dyDescent="0.25">
      <c r="A58" s="90">
        <v>42884</v>
      </c>
      <c r="B58" s="89">
        <v>1.5</v>
      </c>
      <c r="C58" s="482" t="s">
        <v>217</v>
      </c>
      <c r="D58" s="482"/>
      <c r="E58" s="483"/>
      <c r="F58" s="132"/>
      <c r="G58" s="101"/>
      <c r="H58" s="145"/>
      <c r="I58" s="146"/>
    </row>
    <row r="59" spans="1:9" s="125" customFormat="1" ht="15" customHeight="1" x14ac:dyDescent="0.25">
      <c r="A59" s="90">
        <v>42886</v>
      </c>
      <c r="B59" s="89">
        <v>1500</v>
      </c>
      <c r="C59" s="482" t="s">
        <v>238</v>
      </c>
      <c r="D59" s="482"/>
      <c r="E59" s="483"/>
      <c r="F59" s="132"/>
      <c r="G59" s="101"/>
      <c r="H59" s="145"/>
      <c r="I59" s="146"/>
    </row>
    <row r="60" spans="1:9" s="125" customFormat="1" ht="15" customHeight="1" x14ac:dyDescent="0.25">
      <c r="A60" s="90">
        <v>42886</v>
      </c>
      <c r="B60" s="89">
        <v>1.5</v>
      </c>
      <c r="C60" s="482" t="s">
        <v>217</v>
      </c>
      <c r="D60" s="482"/>
      <c r="E60" s="483"/>
      <c r="F60" s="132"/>
      <c r="G60" s="101"/>
      <c r="H60" s="145"/>
      <c r="I60" s="146"/>
    </row>
    <row r="61" spans="1:9" s="125" customFormat="1" ht="15" customHeight="1" x14ac:dyDescent="0.25">
      <c r="A61" s="90">
        <v>42886</v>
      </c>
      <c r="B61" s="89">
        <v>435</v>
      </c>
      <c r="C61" s="482" t="s">
        <v>488</v>
      </c>
      <c r="D61" s="482"/>
      <c r="E61" s="483"/>
      <c r="F61" s="132"/>
      <c r="G61" s="101"/>
      <c r="H61" s="145"/>
      <c r="I61" s="146"/>
    </row>
    <row r="62" spans="1:9" s="125" customFormat="1" ht="15" customHeight="1" x14ac:dyDescent="0.25">
      <c r="A62" s="90">
        <v>42886</v>
      </c>
      <c r="B62" s="89">
        <v>1.5</v>
      </c>
      <c r="C62" s="482" t="s">
        <v>217</v>
      </c>
      <c r="D62" s="482"/>
      <c r="E62" s="483"/>
      <c r="F62" s="132"/>
      <c r="G62" s="101"/>
      <c r="H62" s="145"/>
      <c r="I62" s="146"/>
    </row>
    <row r="63" spans="1:9" s="125" customFormat="1" ht="15" customHeight="1" x14ac:dyDescent="0.25">
      <c r="A63" s="90">
        <v>42886</v>
      </c>
      <c r="B63" s="89">
        <v>435</v>
      </c>
      <c r="C63" s="482" t="s">
        <v>397</v>
      </c>
      <c r="D63" s="482"/>
      <c r="E63" s="483"/>
      <c r="F63" s="132"/>
      <c r="G63" s="101"/>
      <c r="H63" s="145"/>
      <c r="I63" s="146"/>
    </row>
    <row r="64" spans="1:9" s="125" customFormat="1" ht="15" customHeight="1" x14ac:dyDescent="0.25">
      <c r="A64" s="90">
        <v>42886</v>
      </c>
      <c r="B64" s="89">
        <v>1.5</v>
      </c>
      <c r="C64" s="482" t="s">
        <v>217</v>
      </c>
      <c r="D64" s="482"/>
      <c r="E64" s="483"/>
      <c r="F64" s="132"/>
      <c r="G64" s="101"/>
      <c r="H64" s="145"/>
      <c r="I64" s="146"/>
    </row>
    <row r="65" spans="1:9" s="125" customFormat="1" ht="15" customHeight="1" x14ac:dyDescent="0.25">
      <c r="A65" s="90">
        <v>42886</v>
      </c>
      <c r="B65" s="89">
        <v>435</v>
      </c>
      <c r="C65" s="482" t="s">
        <v>289</v>
      </c>
      <c r="D65" s="482"/>
      <c r="E65" s="483"/>
      <c r="F65" s="132"/>
      <c r="G65" s="101"/>
      <c r="H65" s="475"/>
      <c r="I65" s="505"/>
    </row>
    <row r="66" spans="1:9" s="125" customFormat="1" ht="15" customHeight="1" thickBot="1" x14ac:dyDescent="0.3">
      <c r="A66" s="110">
        <v>42886</v>
      </c>
      <c r="B66" s="102">
        <v>1.5</v>
      </c>
      <c r="C66" s="486" t="s">
        <v>217</v>
      </c>
      <c r="D66" s="486"/>
      <c r="E66" s="487"/>
      <c r="F66" s="107"/>
      <c r="G66" s="102"/>
      <c r="H66" s="486"/>
      <c r="I66" s="487"/>
    </row>
    <row r="67" spans="1:9" s="125" customFormat="1" x14ac:dyDescent="0.25"/>
  </sheetData>
  <mergeCells count="115">
    <mergeCell ref="C63:E63"/>
    <mergeCell ref="C64:E64"/>
    <mergeCell ref="C65:E65"/>
    <mergeCell ref="H65:I65"/>
    <mergeCell ref="C66:E66"/>
    <mergeCell ref="H66:I66"/>
    <mergeCell ref="C57:E57"/>
    <mergeCell ref="C58:E58"/>
    <mergeCell ref="C59:E59"/>
    <mergeCell ref="C60:E60"/>
    <mergeCell ref="C61:E61"/>
    <mergeCell ref="C62:E62"/>
    <mergeCell ref="C54:E54"/>
    <mergeCell ref="H54:I54"/>
    <mergeCell ref="C55:E55"/>
    <mergeCell ref="H55:I55"/>
    <mergeCell ref="C56:E56"/>
    <mergeCell ref="H56:I56"/>
    <mergeCell ref="C51:E51"/>
    <mergeCell ref="H51:I51"/>
    <mergeCell ref="C52:E52"/>
    <mergeCell ref="H52:I52"/>
    <mergeCell ref="C53:E53"/>
    <mergeCell ref="H53:I53"/>
    <mergeCell ref="C48:E48"/>
    <mergeCell ref="H48:I48"/>
    <mergeCell ref="C49:E49"/>
    <mergeCell ref="H49:I49"/>
    <mergeCell ref="C50:E50"/>
    <mergeCell ref="H50:I50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A13:E13"/>
    <mergeCell ref="F13:I13"/>
    <mergeCell ref="C14:E14"/>
    <mergeCell ref="H14:I14"/>
    <mergeCell ref="C6:D6"/>
    <mergeCell ref="C7:D7"/>
    <mergeCell ref="C8:D8"/>
    <mergeCell ref="C9:D9"/>
    <mergeCell ref="C10:D10"/>
    <mergeCell ref="F10:G10"/>
    <mergeCell ref="C2:I2"/>
    <mergeCell ref="C3:D4"/>
    <mergeCell ref="E3:E4"/>
    <mergeCell ref="F3:H3"/>
    <mergeCell ref="I3:I4"/>
    <mergeCell ref="C5:D5"/>
    <mergeCell ref="F5:G5"/>
    <mergeCell ref="A11:I11"/>
    <mergeCell ref="A12:I12"/>
  </mergeCells>
  <pageMargins left="0.7" right="0.7" top="0.75" bottom="0.75" header="0.3" footer="0.3"/>
  <pageSetup paperSize="9" scale="77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4"/>
  <dimension ref="A1:I54"/>
  <sheetViews>
    <sheetView topLeftCell="A34" zoomScaleNormal="100" workbookViewId="0">
      <selection activeCell="H39" sqref="H39:I39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489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490</v>
      </c>
      <c r="D5" s="359"/>
      <c r="E5" s="10">
        <v>3356.25</v>
      </c>
      <c r="F5" s="360">
        <v>37038.730000000003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7463</v>
      </c>
      <c r="F6" s="10">
        <v>2101</v>
      </c>
      <c r="G6" s="10">
        <v>28084.35</v>
      </c>
      <c r="H6" s="26"/>
      <c r="I6" s="28"/>
    </row>
    <row r="7" spans="1:9" x14ac:dyDescent="0.25">
      <c r="C7" s="518" t="s">
        <v>473</v>
      </c>
      <c r="D7" s="519"/>
      <c r="E7" s="10"/>
      <c r="F7" s="10"/>
      <c r="G7" s="10"/>
      <c r="H7" s="26"/>
      <c r="I7" s="28"/>
    </row>
    <row r="8" spans="1:9" x14ac:dyDescent="0.25">
      <c r="C8" s="494" t="s">
        <v>298</v>
      </c>
      <c r="D8" s="495"/>
      <c r="E8" s="10">
        <v>41000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50023.32</v>
      </c>
      <c r="F9" s="10">
        <v>44128.63</v>
      </c>
      <c r="G9" s="10"/>
      <c r="H9" s="26"/>
      <c r="I9" s="28"/>
    </row>
    <row r="10" spans="1:9" ht="36.75" customHeight="1" thickBot="1" x14ac:dyDescent="0.3">
      <c r="C10" s="420" t="s">
        <v>491</v>
      </c>
      <c r="D10" s="421"/>
      <c r="E10" s="47">
        <f>E5+E6+E7+E8-E9</f>
        <v>1795.9300000000003</v>
      </c>
      <c r="F10" s="422">
        <f>F5+F6+G6+F7+F8-F9-G9</f>
        <v>23095.450000000004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44"/>
      <c r="F14" s="10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42887</v>
      </c>
      <c r="B15" s="89">
        <v>300</v>
      </c>
      <c r="C15" s="482" t="s">
        <v>238</v>
      </c>
      <c r="D15" s="482"/>
      <c r="E15" s="491"/>
      <c r="F15" s="90">
        <v>42887</v>
      </c>
      <c r="G15" s="89">
        <v>18.79</v>
      </c>
      <c r="H15" s="482" t="s">
        <v>244</v>
      </c>
      <c r="I15" s="483"/>
    </row>
    <row r="16" spans="1:9" s="125" customFormat="1" ht="15" customHeight="1" x14ac:dyDescent="0.25">
      <c r="A16" s="90">
        <v>42887</v>
      </c>
      <c r="B16" s="89">
        <v>1.5</v>
      </c>
      <c r="C16" s="482" t="s">
        <v>217</v>
      </c>
      <c r="D16" s="482"/>
      <c r="E16" s="491"/>
      <c r="F16" s="90">
        <v>42888</v>
      </c>
      <c r="G16" s="89">
        <v>31.5</v>
      </c>
      <c r="H16" s="482" t="s">
        <v>253</v>
      </c>
      <c r="I16" s="483"/>
    </row>
    <row r="17" spans="1:9" s="125" customFormat="1" ht="15" customHeight="1" x14ac:dyDescent="0.25">
      <c r="A17" s="90">
        <v>42891</v>
      </c>
      <c r="B17" s="89">
        <v>1500</v>
      </c>
      <c r="C17" s="482" t="s">
        <v>238</v>
      </c>
      <c r="D17" s="482"/>
      <c r="E17" s="491"/>
      <c r="F17" s="90">
        <v>42888</v>
      </c>
      <c r="G17" s="89">
        <v>8.99</v>
      </c>
      <c r="H17" s="482" t="s">
        <v>244</v>
      </c>
      <c r="I17" s="483"/>
    </row>
    <row r="18" spans="1:9" s="125" customFormat="1" ht="15" customHeight="1" x14ac:dyDescent="0.25">
      <c r="A18" s="90">
        <v>42891</v>
      </c>
      <c r="B18" s="89">
        <v>1</v>
      </c>
      <c r="C18" s="482" t="s">
        <v>217</v>
      </c>
      <c r="D18" s="482"/>
      <c r="E18" s="491"/>
      <c r="F18" s="90">
        <v>42889</v>
      </c>
      <c r="G18" s="89">
        <v>9.76</v>
      </c>
      <c r="H18" s="482" t="s">
        <v>244</v>
      </c>
      <c r="I18" s="483"/>
    </row>
    <row r="19" spans="1:9" s="125" customFormat="1" ht="15" customHeight="1" x14ac:dyDescent="0.25">
      <c r="A19" s="90">
        <v>42891</v>
      </c>
      <c r="B19" s="89">
        <v>52.9</v>
      </c>
      <c r="C19" s="482" t="s">
        <v>483</v>
      </c>
      <c r="D19" s="482"/>
      <c r="E19" s="491"/>
      <c r="F19" s="90">
        <v>42891</v>
      </c>
      <c r="G19" s="89">
        <v>6.14</v>
      </c>
      <c r="H19" s="482" t="s">
        <v>244</v>
      </c>
      <c r="I19" s="483"/>
    </row>
    <row r="20" spans="1:9" s="125" customFormat="1" ht="15" customHeight="1" x14ac:dyDescent="0.25">
      <c r="A20" s="90">
        <v>42892</v>
      </c>
      <c r="B20" s="89">
        <v>2000</v>
      </c>
      <c r="C20" s="482" t="s">
        <v>474</v>
      </c>
      <c r="D20" s="482"/>
      <c r="E20" s="491"/>
      <c r="F20" s="90">
        <v>42892</v>
      </c>
      <c r="G20" s="89">
        <v>6.45</v>
      </c>
      <c r="H20" s="482" t="s">
        <v>244</v>
      </c>
      <c r="I20" s="483"/>
    </row>
    <row r="21" spans="1:9" s="125" customFormat="1" ht="15" customHeight="1" x14ac:dyDescent="0.25">
      <c r="A21" s="90">
        <v>42892</v>
      </c>
      <c r="B21" s="89">
        <v>2</v>
      </c>
      <c r="C21" s="482" t="s">
        <v>217</v>
      </c>
      <c r="D21" s="482"/>
      <c r="E21" s="491"/>
      <c r="F21" s="90">
        <v>42892</v>
      </c>
      <c r="G21" s="89">
        <v>41000</v>
      </c>
      <c r="H21" s="482" t="s">
        <v>290</v>
      </c>
      <c r="I21" s="483"/>
    </row>
    <row r="22" spans="1:9" s="125" customFormat="1" ht="15" customHeight="1" x14ac:dyDescent="0.25">
      <c r="A22" s="90">
        <v>42892</v>
      </c>
      <c r="B22" s="89">
        <v>1550</v>
      </c>
      <c r="C22" s="482" t="s">
        <v>404</v>
      </c>
      <c r="D22" s="482"/>
      <c r="E22" s="491"/>
      <c r="F22" s="90">
        <v>42893</v>
      </c>
      <c r="G22" s="89">
        <v>4.7300000000000004</v>
      </c>
      <c r="H22" s="482" t="s">
        <v>244</v>
      </c>
      <c r="I22" s="483"/>
    </row>
    <row r="23" spans="1:9" s="125" customFormat="1" ht="15" customHeight="1" x14ac:dyDescent="0.25">
      <c r="A23" s="90">
        <v>42892</v>
      </c>
      <c r="B23" s="89">
        <v>1.5</v>
      </c>
      <c r="C23" s="482" t="s">
        <v>217</v>
      </c>
      <c r="D23" s="482"/>
      <c r="E23" s="491"/>
      <c r="F23" s="90">
        <v>42893</v>
      </c>
      <c r="G23" s="89">
        <v>95.75</v>
      </c>
      <c r="H23" s="482" t="s">
        <v>16</v>
      </c>
      <c r="I23" s="483"/>
    </row>
    <row r="24" spans="1:9" s="125" customFormat="1" ht="15" customHeight="1" x14ac:dyDescent="0.25">
      <c r="A24" s="90">
        <v>42892</v>
      </c>
      <c r="B24" s="89">
        <v>536</v>
      </c>
      <c r="C24" s="482" t="s">
        <v>459</v>
      </c>
      <c r="D24" s="482"/>
      <c r="E24" s="491"/>
      <c r="F24" s="90">
        <v>42894</v>
      </c>
      <c r="G24" s="89">
        <v>5.58</v>
      </c>
      <c r="H24" s="482" t="s">
        <v>244</v>
      </c>
      <c r="I24" s="483"/>
    </row>
    <row r="25" spans="1:9" s="125" customFormat="1" ht="15" customHeight="1" x14ac:dyDescent="0.25">
      <c r="A25" s="90">
        <v>42892</v>
      </c>
      <c r="B25" s="89">
        <v>1.5</v>
      </c>
      <c r="C25" s="482" t="s">
        <v>217</v>
      </c>
      <c r="D25" s="482"/>
      <c r="E25" s="491"/>
      <c r="F25" s="90">
        <v>42895</v>
      </c>
      <c r="G25" s="89">
        <v>3.42</v>
      </c>
      <c r="H25" s="482" t="s">
        <v>244</v>
      </c>
      <c r="I25" s="483"/>
    </row>
    <row r="26" spans="1:9" s="125" customFormat="1" ht="15" customHeight="1" x14ac:dyDescent="0.25">
      <c r="A26" s="90">
        <v>42892</v>
      </c>
      <c r="B26" s="89">
        <v>2325.4499999999998</v>
      </c>
      <c r="C26" s="482" t="s">
        <v>492</v>
      </c>
      <c r="D26" s="482"/>
      <c r="E26" s="491"/>
      <c r="F26" s="90">
        <v>42896</v>
      </c>
      <c r="G26" s="89">
        <v>3.55</v>
      </c>
      <c r="H26" s="482" t="s">
        <v>244</v>
      </c>
      <c r="I26" s="483"/>
    </row>
    <row r="27" spans="1:9" s="125" customFormat="1" ht="15" customHeight="1" x14ac:dyDescent="0.25">
      <c r="A27" s="90">
        <v>42892</v>
      </c>
      <c r="B27" s="89">
        <v>1.5</v>
      </c>
      <c r="C27" s="482" t="s">
        <v>217</v>
      </c>
      <c r="D27" s="482"/>
      <c r="E27" s="491"/>
      <c r="F27" s="90">
        <v>42898</v>
      </c>
      <c r="G27" s="89">
        <v>11.98</v>
      </c>
      <c r="H27" s="482" t="s">
        <v>244</v>
      </c>
      <c r="I27" s="483"/>
    </row>
    <row r="28" spans="1:9" s="125" customFormat="1" ht="15" customHeight="1" x14ac:dyDescent="0.25">
      <c r="A28" s="90">
        <v>42892</v>
      </c>
      <c r="B28" s="89">
        <v>31951.599999999999</v>
      </c>
      <c r="C28" s="482" t="s">
        <v>449</v>
      </c>
      <c r="D28" s="482"/>
      <c r="E28" s="491"/>
      <c r="F28" s="90">
        <v>42898</v>
      </c>
      <c r="G28" s="89">
        <v>39.75</v>
      </c>
      <c r="H28" s="482" t="s">
        <v>194</v>
      </c>
      <c r="I28" s="483"/>
    </row>
    <row r="29" spans="1:9" s="125" customFormat="1" ht="15" customHeight="1" x14ac:dyDescent="0.25">
      <c r="A29" s="90">
        <v>42892</v>
      </c>
      <c r="B29" s="89">
        <v>1.5</v>
      </c>
      <c r="C29" s="482" t="s">
        <v>217</v>
      </c>
      <c r="D29" s="482"/>
      <c r="E29" s="491"/>
      <c r="F29" s="90">
        <v>42899</v>
      </c>
      <c r="G29" s="89">
        <v>5.5</v>
      </c>
      <c r="H29" s="482" t="s">
        <v>244</v>
      </c>
      <c r="I29" s="483"/>
    </row>
    <row r="30" spans="1:9" s="125" customFormat="1" ht="15" customHeight="1" x14ac:dyDescent="0.25">
      <c r="A30" s="90">
        <v>42895</v>
      </c>
      <c r="B30" s="89">
        <v>500</v>
      </c>
      <c r="C30" s="482" t="s">
        <v>238</v>
      </c>
      <c r="D30" s="482"/>
      <c r="E30" s="491"/>
      <c r="F30" s="90">
        <v>42899</v>
      </c>
      <c r="G30" s="89">
        <v>51.75</v>
      </c>
      <c r="H30" s="482" t="s">
        <v>22</v>
      </c>
      <c r="I30" s="483"/>
    </row>
    <row r="31" spans="1:9" s="125" customFormat="1" ht="15" customHeight="1" x14ac:dyDescent="0.25">
      <c r="A31" s="90">
        <v>42895</v>
      </c>
      <c r="B31" s="89">
        <v>1</v>
      </c>
      <c r="C31" s="482" t="s">
        <v>217</v>
      </c>
      <c r="D31" s="482"/>
      <c r="E31" s="491"/>
      <c r="F31" s="90">
        <v>42899</v>
      </c>
      <c r="G31" s="89">
        <v>46.25</v>
      </c>
      <c r="H31" s="482" t="s">
        <v>21</v>
      </c>
      <c r="I31" s="483"/>
    </row>
    <row r="32" spans="1:9" s="125" customFormat="1" ht="15" customHeight="1" x14ac:dyDescent="0.25">
      <c r="A32" s="90">
        <v>42898</v>
      </c>
      <c r="B32" s="89">
        <v>1201.24</v>
      </c>
      <c r="C32" s="482" t="s">
        <v>487</v>
      </c>
      <c r="D32" s="482"/>
      <c r="E32" s="491"/>
      <c r="F32" s="90">
        <v>42900</v>
      </c>
      <c r="G32" s="89">
        <v>6.9</v>
      </c>
      <c r="H32" s="482" t="s">
        <v>244</v>
      </c>
      <c r="I32" s="483"/>
    </row>
    <row r="33" spans="1:9" s="125" customFormat="1" ht="15" customHeight="1" x14ac:dyDescent="0.25">
      <c r="A33" s="90">
        <v>42898</v>
      </c>
      <c r="B33" s="89">
        <v>1.5</v>
      </c>
      <c r="C33" s="482" t="s">
        <v>217</v>
      </c>
      <c r="D33" s="482"/>
      <c r="E33" s="491"/>
      <c r="F33" s="90">
        <v>42901</v>
      </c>
      <c r="G33" s="89">
        <v>28.85</v>
      </c>
      <c r="H33" s="482" t="s">
        <v>244</v>
      </c>
      <c r="I33" s="483"/>
    </row>
    <row r="34" spans="1:9" s="125" customFormat="1" ht="15" customHeight="1" x14ac:dyDescent="0.25">
      <c r="A34" s="90">
        <v>42899</v>
      </c>
      <c r="B34" s="89">
        <v>64.900000000000006</v>
      </c>
      <c r="C34" s="482" t="s">
        <v>273</v>
      </c>
      <c r="D34" s="482"/>
      <c r="E34" s="491"/>
      <c r="F34" s="90">
        <v>42901</v>
      </c>
      <c r="G34" s="89">
        <v>2229</v>
      </c>
      <c r="H34" s="482" t="s">
        <v>20</v>
      </c>
      <c r="I34" s="483"/>
    </row>
    <row r="35" spans="1:9" s="125" customFormat="1" ht="15" customHeight="1" x14ac:dyDescent="0.25">
      <c r="A35" s="90">
        <v>42900</v>
      </c>
      <c r="B35" s="89">
        <v>1796.23</v>
      </c>
      <c r="C35" s="482" t="s">
        <v>343</v>
      </c>
      <c r="D35" s="482"/>
      <c r="E35" s="491"/>
      <c r="F35" s="90">
        <v>42902</v>
      </c>
      <c r="G35" s="89">
        <v>5.52</v>
      </c>
      <c r="H35" s="482" t="s">
        <v>244</v>
      </c>
      <c r="I35" s="483"/>
    </row>
    <row r="36" spans="1:9" s="125" customFormat="1" ht="15" customHeight="1" x14ac:dyDescent="0.25">
      <c r="A36" s="90">
        <v>42901</v>
      </c>
      <c r="B36" s="89">
        <v>250</v>
      </c>
      <c r="C36" s="482" t="s">
        <v>238</v>
      </c>
      <c r="D36" s="482"/>
      <c r="E36" s="491"/>
      <c r="F36" s="90">
        <v>42903</v>
      </c>
      <c r="G36" s="89">
        <v>21.37</v>
      </c>
      <c r="H36" s="482" t="s">
        <v>244</v>
      </c>
      <c r="I36" s="483"/>
    </row>
    <row r="37" spans="1:9" s="125" customFormat="1" ht="15" customHeight="1" x14ac:dyDescent="0.25">
      <c r="A37" s="90">
        <v>42901</v>
      </c>
      <c r="B37" s="89">
        <v>1</v>
      </c>
      <c r="C37" s="482" t="s">
        <v>217</v>
      </c>
      <c r="D37" s="482"/>
      <c r="E37" s="491"/>
      <c r="F37" s="90">
        <v>42905</v>
      </c>
      <c r="G37" s="89">
        <v>22.89</v>
      </c>
      <c r="H37" s="482" t="s">
        <v>244</v>
      </c>
      <c r="I37" s="483"/>
    </row>
    <row r="38" spans="1:9" s="125" customFormat="1" ht="15" customHeight="1" x14ac:dyDescent="0.25">
      <c r="A38" s="90">
        <v>42905</v>
      </c>
      <c r="B38" s="89">
        <v>500</v>
      </c>
      <c r="C38" s="482" t="s">
        <v>426</v>
      </c>
      <c r="D38" s="482"/>
      <c r="E38" s="491"/>
      <c r="F38" s="90">
        <v>42905</v>
      </c>
      <c r="G38" s="89">
        <v>107</v>
      </c>
      <c r="H38" s="482" t="s">
        <v>19</v>
      </c>
      <c r="I38" s="483"/>
    </row>
    <row r="39" spans="1:9" s="125" customFormat="1" ht="15" customHeight="1" x14ac:dyDescent="0.25">
      <c r="A39" s="90">
        <v>42905</v>
      </c>
      <c r="B39" s="89">
        <v>1.5</v>
      </c>
      <c r="C39" s="482" t="s">
        <v>217</v>
      </c>
      <c r="D39" s="482"/>
      <c r="E39" s="491"/>
      <c r="F39" s="90">
        <v>42905</v>
      </c>
      <c r="G39" s="89">
        <v>121</v>
      </c>
      <c r="H39" s="482" t="s">
        <v>18</v>
      </c>
      <c r="I39" s="483"/>
    </row>
    <row r="40" spans="1:9" s="125" customFormat="1" ht="15" customHeight="1" x14ac:dyDescent="0.25">
      <c r="A40" s="90">
        <v>42905</v>
      </c>
      <c r="B40" s="89">
        <v>1000</v>
      </c>
      <c r="C40" s="482" t="s">
        <v>459</v>
      </c>
      <c r="D40" s="482"/>
      <c r="E40" s="491"/>
      <c r="F40" s="90">
        <v>42906</v>
      </c>
      <c r="G40" s="89">
        <v>15.64</v>
      </c>
      <c r="H40" s="482" t="s">
        <v>244</v>
      </c>
      <c r="I40" s="483"/>
    </row>
    <row r="41" spans="1:9" s="125" customFormat="1" ht="15" customHeight="1" x14ac:dyDescent="0.25">
      <c r="A41" s="90">
        <v>42905</v>
      </c>
      <c r="B41" s="89">
        <v>1.5</v>
      </c>
      <c r="C41" s="482" t="s">
        <v>217</v>
      </c>
      <c r="D41" s="482"/>
      <c r="E41" s="491"/>
      <c r="F41" s="90">
        <v>42907</v>
      </c>
      <c r="G41" s="89">
        <v>22.26</v>
      </c>
      <c r="H41" s="482" t="s">
        <v>244</v>
      </c>
      <c r="I41" s="483"/>
    </row>
    <row r="42" spans="1:9" s="125" customFormat="1" ht="15" customHeight="1" x14ac:dyDescent="0.25">
      <c r="A42" s="90">
        <v>42905</v>
      </c>
      <c r="B42" s="89">
        <v>900</v>
      </c>
      <c r="C42" s="482" t="s">
        <v>396</v>
      </c>
      <c r="D42" s="482"/>
      <c r="E42" s="491"/>
      <c r="F42" s="90">
        <v>42908</v>
      </c>
      <c r="G42" s="89">
        <v>23.06</v>
      </c>
      <c r="H42" s="482" t="s">
        <v>244</v>
      </c>
      <c r="I42" s="483"/>
    </row>
    <row r="43" spans="1:9" s="125" customFormat="1" ht="15" customHeight="1" x14ac:dyDescent="0.25">
      <c r="A43" s="90">
        <v>42905</v>
      </c>
      <c r="B43" s="89">
        <v>1.5</v>
      </c>
      <c r="C43" s="482" t="s">
        <v>217</v>
      </c>
      <c r="D43" s="482"/>
      <c r="E43" s="491"/>
      <c r="F43" s="90">
        <v>42910</v>
      </c>
      <c r="G43" s="89">
        <v>27.99</v>
      </c>
      <c r="H43" s="482" t="s">
        <v>244</v>
      </c>
      <c r="I43" s="483"/>
    </row>
    <row r="44" spans="1:9" s="125" customFormat="1" ht="15" customHeight="1" x14ac:dyDescent="0.25">
      <c r="A44" s="90">
        <v>42910</v>
      </c>
      <c r="B44" s="89">
        <v>1000</v>
      </c>
      <c r="C44" s="482" t="s">
        <v>238</v>
      </c>
      <c r="D44" s="482"/>
      <c r="E44" s="491"/>
      <c r="F44" s="90">
        <v>42914</v>
      </c>
      <c r="G44" s="89">
        <v>23.67</v>
      </c>
      <c r="H44" s="482" t="s">
        <v>244</v>
      </c>
      <c r="I44" s="483"/>
    </row>
    <row r="45" spans="1:9" s="125" customFormat="1" ht="15" customHeight="1" x14ac:dyDescent="0.25">
      <c r="A45" s="90">
        <v>42910</v>
      </c>
      <c r="B45" s="89">
        <v>1</v>
      </c>
      <c r="C45" s="482" t="s">
        <v>217</v>
      </c>
      <c r="D45" s="482"/>
      <c r="E45" s="491"/>
      <c r="F45" s="90">
        <v>42915</v>
      </c>
      <c r="G45" s="89">
        <v>6.96</v>
      </c>
      <c r="H45" s="482" t="s">
        <v>244</v>
      </c>
      <c r="I45" s="483"/>
    </row>
    <row r="46" spans="1:9" s="125" customFormat="1" ht="15" customHeight="1" x14ac:dyDescent="0.25">
      <c r="A46" s="90">
        <v>42910</v>
      </c>
      <c r="B46" s="89">
        <v>300</v>
      </c>
      <c r="C46" s="482" t="s">
        <v>238</v>
      </c>
      <c r="D46" s="482"/>
      <c r="E46" s="491"/>
      <c r="F46" s="90">
        <v>42915</v>
      </c>
      <c r="G46" s="89">
        <v>114.5</v>
      </c>
      <c r="H46" s="482" t="s">
        <v>239</v>
      </c>
      <c r="I46" s="483"/>
    </row>
    <row r="47" spans="1:9" s="125" customFormat="1" ht="15" customHeight="1" x14ac:dyDescent="0.25">
      <c r="A47" s="90">
        <v>42910</v>
      </c>
      <c r="B47" s="89">
        <v>1</v>
      </c>
      <c r="C47" s="482" t="s">
        <v>217</v>
      </c>
      <c r="D47" s="482"/>
      <c r="E47" s="491"/>
      <c r="F47" s="90">
        <v>42916</v>
      </c>
      <c r="G47" s="89">
        <v>2.13</v>
      </c>
      <c r="H47" s="482" t="s">
        <v>244</v>
      </c>
      <c r="I47" s="483"/>
    </row>
    <row r="48" spans="1:9" s="125" customFormat="1" ht="15" customHeight="1" x14ac:dyDescent="0.25">
      <c r="A48" s="90">
        <v>42916</v>
      </c>
      <c r="B48" s="89">
        <v>1400</v>
      </c>
      <c r="C48" s="482" t="s">
        <v>238</v>
      </c>
      <c r="D48" s="482"/>
      <c r="E48" s="491"/>
      <c r="F48" s="90"/>
      <c r="G48" s="89"/>
      <c r="H48" s="482"/>
      <c r="I48" s="483"/>
    </row>
    <row r="49" spans="1:9" s="125" customFormat="1" ht="15" customHeight="1" x14ac:dyDescent="0.25">
      <c r="A49" s="90">
        <v>42916</v>
      </c>
      <c r="B49" s="89">
        <v>1.5</v>
      </c>
      <c r="C49" s="482" t="s">
        <v>217</v>
      </c>
      <c r="D49" s="482"/>
      <c r="E49" s="491"/>
      <c r="F49" s="90"/>
      <c r="G49" s="89"/>
      <c r="H49" s="482"/>
      <c r="I49" s="483"/>
    </row>
    <row r="50" spans="1:9" s="125" customFormat="1" ht="15" customHeight="1" x14ac:dyDescent="0.25">
      <c r="A50" s="90">
        <v>42916</v>
      </c>
      <c r="B50" s="89">
        <v>435</v>
      </c>
      <c r="C50" s="482" t="s">
        <v>488</v>
      </c>
      <c r="D50" s="482"/>
      <c r="E50" s="491"/>
      <c r="F50" s="90"/>
      <c r="G50" s="89"/>
      <c r="H50" s="482"/>
      <c r="I50" s="483"/>
    </row>
    <row r="51" spans="1:9" s="125" customFormat="1" ht="15" customHeight="1" x14ac:dyDescent="0.25">
      <c r="A51" s="90">
        <v>42916</v>
      </c>
      <c r="B51" s="89">
        <v>1.5</v>
      </c>
      <c r="C51" s="482" t="s">
        <v>217</v>
      </c>
      <c r="D51" s="482"/>
      <c r="E51" s="491"/>
      <c r="F51" s="90"/>
      <c r="G51" s="89"/>
      <c r="H51" s="474"/>
      <c r="I51" s="513"/>
    </row>
    <row r="52" spans="1:9" s="125" customFormat="1" ht="15" customHeight="1" x14ac:dyDescent="0.25">
      <c r="A52" s="90">
        <v>42916</v>
      </c>
      <c r="B52" s="89">
        <v>435</v>
      </c>
      <c r="C52" s="482" t="s">
        <v>397</v>
      </c>
      <c r="D52" s="482"/>
      <c r="E52" s="491"/>
      <c r="F52" s="90"/>
      <c r="G52" s="89"/>
      <c r="H52" s="474"/>
      <c r="I52" s="513"/>
    </row>
    <row r="53" spans="1:9" s="125" customFormat="1" ht="15" customHeight="1" thickBot="1" x14ac:dyDescent="0.3">
      <c r="A53" s="110">
        <v>42916</v>
      </c>
      <c r="B53" s="102">
        <v>1.5</v>
      </c>
      <c r="C53" s="486" t="s">
        <v>217</v>
      </c>
      <c r="D53" s="486"/>
      <c r="E53" s="509"/>
      <c r="F53" s="110"/>
      <c r="G53" s="102"/>
      <c r="H53" s="514"/>
      <c r="I53" s="515"/>
    </row>
    <row r="54" spans="1:9" s="125" customFormat="1" x14ac:dyDescent="0.25"/>
  </sheetData>
  <mergeCells count="97">
    <mergeCell ref="F10:G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C9:D9"/>
    <mergeCell ref="C10:D10"/>
    <mergeCell ref="A11:I11"/>
    <mergeCell ref="A12:I12"/>
    <mergeCell ref="A13:E13"/>
    <mergeCell ref="F13:I13"/>
    <mergeCell ref="C14:E14"/>
    <mergeCell ref="H14:I14"/>
    <mergeCell ref="C15:E15"/>
    <mergeCell ref="H15:I15"/>
    <mergeCell ref="C16:E16"/>
    <mergeCell ref="H16:I16"/>
    <mergeCell ref="C17:E17"/>
    <mergeCell ref="H17:I17"/>
    <mergeCell ref="C18:E18"/>
    <mergeCell ref="H18:I18"/>
    <mergeCell ref="C19:E19"/>
    <mergeCell ref="H19:I19"/>
    <mergeCell ref="C20:E20"/>
    <mergeCell ref="H20:I20"/>
    <mergeCell ref="C21:E21"/>
    <mergeCell ref="H21:I21"/>
    <mergeCell ref="C22:E22"/>
    <mergeCell ref="H22:I22"/>
    <mergeCell ref="C23:E23"/>
    <mergeCell ref="H23:I23"/>
    <mergeCell ref="C24:E24"/>
    <mergeCell ref="H24:I24"/>
    <mergeCell ref="C25:E25"/>
    <mergeCell ref="H25:I25"/>
    <mergeCell ref="C26:E26"/>
    <mergeCell ref="H26:I26"/>
    <mergeCell ref="C27:E27"/>
    <mergeCell ref="H27:I27"/>
    <mergeCell ref="C28:E28"/>
    <mergeCell ref="H28:I28"/>
    <mergeCell ref="C29:E29"/>
    <mergeCell ref="H29:I29"/>
    <mergeCell ref="C30:E30"/>
    <mergeCell ref="H30:I30"/>
    <mergeCell ref="C31:E31"/>
    <mergeCell ref="H31:I31"/>
    <mergeCell ref="C32:E32"/>
    <mergeCell ref="H32:I32"/>
    <mergeCell ref="C33:E33"/>
    <mergeCell ref="H33:I33"/>
    <mergeCell ref="C34:E34"/>
    <mergeCell ref="H34:I34"/>
    <mergeCell ref="C35:E35"/>
    <mergeCell ref="H35:I35"/>
    <mergeCell ref="C36:E36"/>
    <mergeCell ref="H36:I36"/>
    <mergeCell ref="C37:E37"/>
    <mergeCell ref="H37:I37"/>
    <mergeCell ref="C38:E38"/>
    <mergeCell ref="H38:I38"/>
    <mergeCell ref="C39:E39"/>
    <mergeCell ref="H39:I39"/>
    <mergeCell ref="C40:E40"/>
    <mergeCell ref="H40:I40"/>
    <mergeCell ref="C41:E41"/>
    <mergeCell ref="H41:I41"/>
    <mergeCell ref="C42:E42"/>
    <mergeCell ref="H42:I42"/>
    <mergeCell ref="C43:E43"/>
    <mergeCell ref="H43:I43"/>
    <mergeCell ref="C44:E44"/>
    <mergeCell ref="H44:I44"/>
    <mergeCell ref="C45:E45"/>
    <mergeCell ref="H45:I45"/>
    <mergeCell ref="C46:E46"/>
    <mergeCell ref="H46:I46"/>
    <mergeCell ref="C47:E47"/>
    <mergeCell ref="H47:I47"/>
    <mergeCell ref="C48:E48"/>
    <mergeCell ref="H48:I48"/>
    <mergeCell ref="C49:E49"/>
    <mergeCell ref="H49:I49"/>
    <mergeCell ref="C50:E50"/>
    <mergeCell ref="H50:I50"/>
    <mergeCell ref="C51:E51"/>
    <mergeCell ref="H51:I51"/>
    <mergeCell ref="C52:E52"/>
    <mergeCell ref="H52:I52"/>
    <mergeCell ref="C53:E53"/>
    <mergeCell ref="H53:I53"/>
  </mergeCells>
  <pageMargins left="0.7" right="0.7" top="0.75" bottom="0.75" header="0.3" footer="0.3"/>
  <pageSetup paperSize="9" scale="77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5"/>
  <dimension ref="A1:I69"/>
  <sheetViews>
    <sheetView topLeftCell="A46" zoomScaleNormal="100" workbookViewId="0">
      <selection activeCell="C37" sqref="C37:E37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493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496</v>
      </c>
      <c r="D5" s="359"/>
      <c r="E5" s="10">
        <v>1795.93</v>
      </c>
      <c r="F5" s="360">
        <v>23095.45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8024</v>
      </c>
      <c r="F6" s="10">
        <v>3325</v>
      </c>
      <c r="G6" s="10">
        <v>60689</v>
      </c>
      <c r="H6" s="26"/>
      <c r="I6" s="28"/>
    </row>
    <row r="7" spans="1:9" x14ac:dyDescent="0.25">
      <c r="C7" s="518" t="s">
        <v>473</v>
      </c>
      <c r="D7" s="519"/>
      <c r="E7" s="10">
        <v>2150</v>
      </c>
      <c r="F7" s="10"/>
      <c r="G7" s="10"/>
      <c r="H7" s="26"/>
      <c r="I7" s="28"/>
    </row>
    <row r="8" spans="1:9" x14ac:dyDescent="0.25">
      <c r="C8" s="494" t="s">
        <v>298</v>
      </c>
      <c r="D8" s="495"/>
      <c r="E8" s="10">
        <v>42500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54107.57</v>
      </c>
      <c r="F9" s="10">
        <v>43939.48</v>
      </c>
      <c r="G9" s="10"/>
      <c r="H9" s="26"/>
      <c r="I9" s="28"/>
    </row>
    <row r="10" spans="1:9" ht="36.75" customHeight="1" thickBot="1" x14ac:dyDescent="0.3">
      <c r="C10" s="420" t="s">
        <v>497</v>
      </c>
      <c r="D10" s="421"/>
      <c r="E10" s="47">
        <f>E5+E6+E7+E8-E9</f>
        <v>362.36000000000058</v>
      </c>
      <c r="F10" s="422">
        <f>F5+F6+G6+F7+F8-F9-G9</f>
        <v>43169.969999999994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81"/>
      <c r="F14" s="10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42919</v>
      </c>
      <c r="B15" s="89">
        <v>150</v>
      </c>
      <c r="C15" s="482" t="s">
        <v>238</v>
      </c>
      <c r="D15" s="482"/>
      <c r="E15" s="483"/>
      <c r="F15" s="90">
        <v>42917</v>
      </c>
      <c r="G15" s="89">
        <v>1.97</v>
      </c>
      <c r="H15" s="482" t="s">
        <v>244</v>
      </c>
      <c r="I15" s="483"/>
    </row>
    <row r="16" spans="1:9" s="125" customFormat="1" ht="15" customHeight="1" x14ac:dyDescent="0.25">
      <c r="A16" s="90">
        <v>42919</v>
      </c>
      <c r="B16" s="89">
        <v>1.5</v>
      </c>
      <c r="C16" s="482" t="s">
        <v>217</v>
      </c>
      <c r="D16" s="482"/>
      <c r="E16" s="483"/>
      <c r="F16" s="90">
        <v>42918</v>
      </c>
      <c r="G16" s="89">
        <v>31.5</v>
      </c>
      <c r="H16" s="482" t="s">
        <v>253</v>
      </c>
      <c r="I16" s="483"/>
    </row>
    <row r="17" spans="1:9" s="125" customFormat="1" ht="15" customHeight="1" x14ac:dyDescent="0.25">
      <c r="A17" s="90">
        <v>42919</v>
      </c>
      <c r="B17" s="89">
        <v>120</v>
      </c>
      <c r="C17" s="482" t="s">
        <v>289</v>
      </c>
      <c r="D17" s="482"/>
      <c r="E17" s="483"/>
      <c r="F17" s="90">
        <v>42919</v>
      </c>
      <c r="G17" s="89">
        <v>22.02</v>
      </c>
      <c r="H17" s="482" t="s">
        <v>244</v>
      </c>
      <c r="I17" s="483"/>
    </row>
    <row r="18" spans="1:9" s="125" customFormat="1" ht="15" customHeight="1" x14ac:dyDescent="0.25">
      <c r="A18" s="90">
        <v>42919</v>
      </c>
      <c r="B18" s="89">
        <v>1.5</v>
      </c>
      <c r="C18" s="482" t="s">
        <v>217</v>
      </c>
      <c r="D18" s="482"/>
      <c r="E18" s="483"/>
      <c r="F18" s="90">
        <v>42920</v>
      </c>
      <c r="G18" s="89">
        <v>0.67</v>
      </c>
      <c r="H18" s="482" t="s">
        <v>244</v>
      </c>
      <c r="I18" s="483"/>
    </row>
    <row r="19" spans="1:9" s="125" customFormat="1" ht="15" customHeight="1" x14ac:dyDescent="0.25">
      <c r="A19" s="90">
        <v>42919</v>
      </c>
      <c r="B19" s="89">
        <v>60</v>
      </c>
      <c r="C19" s="482" t="s">
        <v>488</v>
      </c>
      <c r="D19" s="482"/>
      <c r="E19" s="483"/>
      <c r="F19" s="90">
        <v>42921</v>
      </c>
      <c r="G19" s="89">
        <v>15.21</v>
      </c>
      <c r="H19" s="482" t="s">
        <v>244</v>
      </c>
      <c r="I19" s="483"/>
    </row>
    <row r="20" spans="1:9" s="125" customFormat="1" ht="15" customHeight="1" x14ac:dyDescent="0.25">
      <c r="A20" s="90">
        <v>42919</v>
      </c>
      <c r="B20" s="89">
        <v>1.5</v>
      </c>
      <c r="C20" s="482" t="s">
        <v>217</v>
      </c>
      <c r="D20" s="482"/>
      <c r="E20" s="483"/>
      <c r="F20" s="90">
        <v>42922</v>
      </c>
      <c r="G20" s="89">
        <v>11.8</v>
      </c>
      <c r="H20" s="482" t="s">
        <v>244</v>
      </c>
      <c r="I20" s="483"/>
    </row>
    <row r="21" spans="1:9" s="125" customFormat="1" ht="15" customHeight="1" x14ac:dyDescent="0.25">
      <c r="A21" s="90">
        <v>42919</v>
      </c>
      <c r="B21" s="89">
        <v>60</v>
      </c>
      <c r="C21" s="482" t="s">
        <v>282</v>
      </c>
      <c r="D21" s="482"/>
      <c r="E21" s="483"/>
      <c r="F21" s="90">
        <v>42923</v>
      </c>
      <c r="G21" s="89">
        <v>3.11</v>
      </c>
      <c r="H21" s="482" t="s">
        <v>244</v>
      </c>
      <c r="I21" s="483"/>
    </row>
    <row r="22" spans="1:9" s="125" customFormat="1" ht="15" customHeight="1" x14ac:dyDescent="0.25">
      <c r="A22" s="90">
        <v>42919</v>
      </c>
      <c r="B22" s="89">
        <v>1.5</v>
      </c>
      <c r="C22" s="482" t="s">
        <v>217</v>
      </c>
      <c r="D22" s="482"/>
      <c r="E22" s="483"/>
      <c r="F22" s="90">
        <v>42923</v>
      </c>
      <c r="G22" s="89">
        <v>95.5</v>
      </c>
      <c r="H22" s="482" t="s">
        <v>16</v>
      </c>
      <c r="I22" s="483"/>
    </row>
    <row r="23" spans="1:9" s="125" customFormat="1" ht="15" customHeight="1" x14ac:dyDescent="0.25">
      <c r="A23" s="90">
        <v>42919</v>
      </c>
      <c r="B23" s="89">
        <v>120</v>
      </c>
      <c r="C23" s="482" t="s">
        <v>397</v>
      </c>
      <c r="D23" s="482"/>
      <c r="E23" s="483"/>
      <c r="F23" s="90">
        <v>42924</v>
      </c>
      <c r="G23" s="89">
        <v>24.95</v>
      </c>
      <c r="H23" s="482" t="s">
        <v>244</v>
      </c>
      <c r="I23" s="483"/>
    </row>
    <row r="24" spans="1:9" s="125" customFormat="1" ht="15" customHeight="1" x14ac:dyDescent="0.25">
      <c r="A24" s="90">
        <v>42919</v>
      </c>
      <c r="B24" s="89">
        <v>1.5</v>
      </c>
      <c r="C24" s="482" t="s">
        <v>217</v>
      </c>
      <c r="D24" s="482"/>
      <c r="E24" s="483"/>
      <c r="F24" s="90">
        <v>42925</v>
      </c>
      <c r="G24" s="89">
        <v>0.77</v>
      </c>
      <c r="H24" s="482" t="s">
        <v>244</v>
      </c>
      <c r="I24" s="483"/>
    </row>
    <row r="25" spans="1:9" s="125" customFormat="1" ht="15" customHeight="1" x14ac:dyDescent="0.25">
      <c r="A25" s="90">
        <v>42922</v>
      </c>
      <c r="B25" s="89">
        <v>52.2</v>
      </c>
      <c r="C25" s="482" t="s">
        <v>483</v>
      </c>
      <c r="D25" s="482"/>
      <c r="E25" s="483"/>
      <c r="F25" s="90">
        <v>42926</v>
      </c>
      <c r="G25" s="89">
        <v>28.59</v>
      </c>
      <c r="H25" s="482" t="s">
        <v>244</v>
      </c>
      <c r="I25" s="483"/>
    </row>
    <row r="26" spans="1:9" s="125" customFormat="1" ht="15" customHeight="1" x14ac:dyDescent="0.25">
      <c r="A26" s="90">
        <v>42923</v>
      </c>
      <c r="B26" s="89">
        <v>300</v>
      </c>
      <c r="C26" s="482" t="s">
        <v>238</v>
      </c>
      <c r="D26" s="482"/>
      <c r="E26" s="483"/>
      <c r="F26" s="90">
        <v>42926</v>
      </c>
      <c r="G26" s="89">
        <v>30500</v>
      </c>
      <c r="H26" s="482" t="s">
        <v>290</v>
      </c>
      <c r="I26" s="483"/>
    </row>
    <row r="27" spans="1:9" s="125" customFormat="1" ht="15" customHeight="1" x14ac:dyDescent="0.25">
      <c r="A27" s="90">
        <v>42923</v>
      </c>
      <c r="B27" s="89">
        <v>1</v>
      </c>
      <c r="C27" s="482" t="s">
        <v>217</v>
      </c>
      <c r="D27" s="482"/>
      <c r="E27" s="483"/>
      <c r="F27" s="90">
        <v>42927</v>
      </c>
      <c r="G27" s="89">
        <v>32.06</v>
      </c>
      <c r="H27" s="482" t="s">
        <v>244</v>
      </c>
      <c r="I27" s="483"/>
    </row>
    <row r="28" spans="1:9" s="125" customFormat="1" ht="15" customHeight="1" x14ac:dyDescent="0.25">
      <c r="A28" s="90">
        <v>42926</v>
      </c>
      <c r="B28" s="89">
        <v>400</v>
      </c>
      <c r="C28" s="482" t="s">
        <v>238</v>
      </c>
      <c r="D28" s="482"/>
      <c r="E28" s="483"/>
      <c r="F28" s="90">
        <v>42928</v>
      </c>
      <c r="G28" s="89">
        <v>63.15</v>
      </c>
      <c r="H28" s="482" t="s">
        <v>244</v>
      </c>
      <c r="I28" s="483"/>
    </row>
    <row r="29" spans="1:9" s="125" customFormat="1" ht="15" customHeight="1" x14ac:dyDescent="0.25">
      <c r="A29" s="90">
        <v>42926</v>
      </c>
      <c r="B29" s="89">
        <v>1.5</v>
      </c>
      <c r="C29" s="482" t="s">
        <v>217</v>
      </c>
      <c r="D29" s="482"/>
      <c r="E29" s="483"/>
      <c r="F29" s="90">
        <v>42929</v>
      </c>
      <c r="G29" s="89">
        <v>13.34</v>
      </c>
      <c r="H29" s="482" t="s">
        <v>244</v>
      </c>
      <c r="I29" s="483"/>
    </row>
    <row r="30" spans="1:9" s="125" customFormat="1" ht="15" customHeight="1" x14ac:dyDescent="0.25">
      <c r="A30" s="90">
        <v>42927</v>
      </c>
      <c r="B30" s="89">
        <v>33004.15</v>
      </c>
      <c r="C30" s="482" t="s">
        <v>449</v>
      </c>
      <c r="D30" s="482"/>
      <c r="E30" s="483"/>
      <c r="F30" s="90">
        <v>42930</v>
      </c>
      <c r="G30" s="89">
        <v>32.31</v>
      </c>
      <c r="H30" s="482" t="s">
        <v>244</v>
      </c>
      <c r="I30" s="483"/>
    </row>
    <row r="31" spans="1:9" s="125" customFormat="1" ht="15" customHeight="1" x14ac:dyDescent="0.25">
      <c r="A31" s="90">
        <v>42927</v>
      </c>
      <c r="B31" s="89">
        <v>1.5</v>
      </c>
      <c r="C31" s="482" t="s">
        <v>217</v>
      </c>
      <c r="D31" s="482"/>
      <c r="E31" s="483"/>
      <c r="F31" s="90">
        <v>42930</v>
      </c>
      <c r="G31" s="89">
        <v>65</v>
      </c>
      <c r="H31" s="482" t="s">
        <v>22</v>
      </c>
      <c r="I31" s="483"/>
    </row>
    <row r="32" spans="1:9" s="125" customFormat="1" ht="15" customHeight="1" x14ac:dyDescent="0.25">
      <c r="A32" s="90">
        <v>42927</v>
      </c>
      <c r="B32" s="89">
        <v>1092</v>
      </c>
      <c r="C32" s="482" t="s">
        <v>404</v>
      </c>
      <c r="D32" s="482"/>
      <c r="E32" s="483"/>
      <c r="F32" s="90">
        <v>42930</v>
      </c>
      <c r="G32" s="89">
        <v>47</v>
      </c>
      <c r="H32" s="482" t="s">
        <v>21</v>
      </c>
      <c r="I32" s="483"/>
    </row>
    <row r="33" spans="1:9" s="125" customFormat="1" ht="15" customHeight="1" x14ac:dyDescent="0.25">
      <c r="A33" s="90">
        <v>42927</v>
      </c>
      <c r="B33" s="89">
        <v>1.5</v>
      </c>
      <c r="C33" s="482" t="s">
        <v>217</v>
      </c>
      <c r="D33" s="482"/>
      <c r="E33" s="483"/>
      <c r="F33" s="90">
        <v>42930</v>
      </c>
      <c r="G33" s="89">
        <v>282</v>
      </c>
      <c r="H33" s="482" t="s">
        <v>20</v>
      </c>
      <c r="I33" s="483"/>
    </row>
    <row r="34" spans="1:9" s="125" customFormat="1" ht="15" customHeight="1" x14ac:dyDescent="0.25">
      <c r="A34" s="90">
        <v>42927</v>
      </c>
      <c r="B34" s="89">
        <v>542</v>
      </c>
      <c r="C34" s="482" t="s">
        <v>409</v>
      </c>
      <c r="D34" s="482"/>
      <c r="E34" s="483"/>
      <c r="F34" s="90">
        <v>42930</v>
      </c>
      <c r="G34" s="89">
        <v>12000</v>
      </c>
      <c r="H34" s="482" t="s">
        <v>290</v>
      </c>
      <c r="I34" s="483"/>
    </row>
    <row r="35" spans="1:9" s="125" customFormat="1" ht="15" customHeight="1" x14ac:dyDescent="0.25">
      <c r="A35" s="90">
        <v>42927</v>
      </c>
      <c r="B35" s="89">
        <v>2</v>
      </c>
      <c r="C35" s="482" t="s">
        <v>217</v>
      </c>
      <c r="D35" s="482"/>
      <c r="E35" s="483"/>
      <c r="F35" s="90">
        <v>42931</v>
      </c>
      <c r="G35" s="89">
        <v>5.2</v>
      </c>
      <c r="H35" s="482" t="s">
        <v>244</v>
      </c>
      <c r="I35" s="483"/>
    </row>
    <row r="36" spans="1:9" s="125" customFormat="1" ht="15" customHeight="1" x14ac:dyDescent="0.25">
      <c r="A36" s="90">
        <v>42928</v>
      </c>
      <c r="B36" s="89">
        <v>64.900000000000006</v>
      </c>
      <c r="C36" s="482" t="s">
        <v>273</v>
      </c>
      <c r="D36" s="482"/>
      <c r="E36" s="483"/>
      <c r="F36" s="90">
        <v>42933</v>
      </c>
      <c r="G36" s="89">
        <v>72.849999999999994</v>
      </c>
      <c r="H36" s="482" t="s">
        <v>244</v>
      </c>
      <c r="I36" s="483"/>
    </row>
    <row r="37" spans="1:9" s="125" customFormat="1" ht="15" customHeight="1" x14ac:dyDescent="0.25">
      <c r="A37" s="90">
        <v>42930</v>
      </c>
      <c r="B37" s="89">
        <v>40</v>
      </c>
      <c r="C37" s="482" t="s">
        <v>457</v>
      </c>
      <c r="D37" s="482"/>
      <c r="E37" s="483"/>
      <c r="F37" s="90">
        <v>42934</v>
      </c>
      <c r="G37" s="89">
        <v>55.33</v>
      </c>
      <c r="H37" s="482" t="s">
        <v>244</v>
      </c>
      <c r="I37" s="483"/>
    </row>
    <row r="38" spans="1:9" s="125" customFormat="1" ht="15" customHeight="1" x14ac:dyDescent="0.25">
      <c r="A38" s="90">
        <v>42930</v>
      </c>
      <c r="B38" s="89">
        <v>846.95</v>
      </c>
      <c r="C38" s="482" t="s">
        <v>494</v>
      </c>
      <c r="D38" s="482"/>
      <c r="E38" s="483"/>
      <c r="F38" s="90">
        <v>42935</v>
      </c>
      <c r="G38" s="89">
        <v>59.24</v>
      </c>
      <c r="H38" s="482" t="s">
        <v>244</v>
      </c>
      <c r="I38" s="483"/>
    </row>
    <row r="39" spans="1:9" s="125" customFormat="1" ht="15" customHeight="1" x14ac:dyDescent="0.25">
      <c r="A39" s="90">
        <v>42930</v>
      </c>
      <c r="B39" s="89">
        <v>1.5</v>
      </c>
      <c r="C39" s="482" t="s">
        <v>217</v>
      </c>
      <c r="D39" s="482"/>
      <c r="E39" s="483"/>
      <c r="F39" s="90">
        <v>42936</v>
      </c>
      <c r="G39" s="89">
        <v>25.17</v>
      </c>
      <c r="H39" s="482" t="s">
        <v>244</v>
      </c>
      <c r="I39" s="483"/>
    </row>
    <row r="40" spans="1:9" s="125" customFormat="1" ht="15" customHeight="1" x14ac:dyDescent="0.25">
      <c r="A40" s="90">
        <v>42930</v>
      </c>
      <c r="B40" s="89">
        <v>1500</v>
      </c>
      <c r="C40" s="482" t="s">
        <v>238</v>
      </c>
      <c r="D40" s="482"/>
      <c r="E40" s="483"/>
      <c r="F40" s="90">
        <v>42937</v>
      </c>
      <c r="G40" s="89">
        <v>59.94</v>
      </c>
      <c r="H40" s="482" t="s">
        <v>244</v>
      </c>
      <c r="I40" s="483"/>
    </row>
    <row r="41" spans="1:9" s="125" customFormat="1" ht="15" customHeight="1" x14ac:dyDescent="0.25">
      <c r="A41" s="90">
        <v>42930</v>
      </c>
      <c r="B41" s="89">
        <v>1.5</v>
      </c>
      <c r="C41" s="482" t="s">
        <v>217</v>
      </c>
      <c r="D41" s="482"/>
      <c r="E41" s="483"/>
      <c r="F41" s="90">
        <v>42938</v>
      </c>
      <c r="G41" s="89">
        <v>7.52</v>
      </c>
      <c r="H41" s="482" t="s">
        <v>244</v>
      </c>
      <c r="I41" s="483"/>
    </row>
    <row r="42" spans="1:9" s="125" customFormat="1" ht="15" customHeight="1" x14ac:dyDescent="0.25">
      <c r="A42" s="90">
        <v>42930</v>
      </c>
      <c r="B42" s="89">
        <v>1000</v>
      </c>
      <c r="C42" s="482" t="s">
        <v>403</v>
      </c>
      <c r="D42" s="482"/>
      <c r="E42" s="483"/>
      <c r="F42" s="90">
        <v>42940</v>
      </c>
      <c r="G42" s="89">
        <v>21.43</v>
      </c>
      <c r="H42" s="482" t="s">
        <v>244</v>
      </c>
      <c r="I42" s="483"/>
    </row>
    <row r="43" spans="1:9" s="125" customFormat="1" ht="15" customHeight="1" x14ac:dyDescent="0.25">
      <c r="A43" s="90">
        <v>42930</v>
      </c>
      <c r="B43" s="89">
        <v>1.5</v>
      </c>
      <c r="C43" s="482" t="s">
        <v>217</v>
      </c>
      <c r="D43" s="482"/>
      <c r="E43" s="483"/>
      <c r="F43" s="90">
        <v>42941</v>
      </c>
      <c r="G43" s="89">
        <v>21.61</v>
      </c>
      <c r="H43" s="482" t="s">
        <v>244</v>
      </c>
      <c r="I43" s="483"/>
    </row>
    <row r="44" spans="1:9" s="125" customFormat="1" ht="15" customHeight="1" x14ac:dyDescent="0.25">
      <c r="A44" s="90">
        <v>42930</v>
      </c>
      <c r="B44" s="89">
        <v>2000</v>
      </c>
      <c r="C44" s="482" t="s">
        <v>474</v>
      </c>
      <c r="D44" s="482"/>
      <c r="E44" s="483"/>
      <c r="F44" s="90">
        <v>42942</v>
      </c>
      <c r="G44" s="89">
        <v>14.74</v>
      </c>
      <c r="H44" s="482" t="s">
        <v>244</v>
      </c>
      <c r="I44" s="483"/>
    </row>
    <row r="45" spans="1:9" s="125" customFormat="1" ht="15" customHeight="1" x14ac:dyDescent="0.25">
      <c r="A45" s="90">
        <v>42930</v>
      </c>
      <c r="B45" s="89">
        <v>1.5</v>
      </c>
      <c r="C45" s="482" t="s">
        <v>217</v>
      </c>
      <c r="D45" s="482"/>
      <c r="E45" s="483"/>
      <c r="F45" s="90">
        <v>42943</v>
      </c>
      <c r="G45" s="89">
        <v>28.84</v>
      </c>
      <c r="H45" s="482" t="s">
        <v>244</v>
      </c>
      <c r="I45" s="483"/>
    </row>
    <row r="46" spans="1:9" s="125" customFormat="1" ht="15" customHeight="1" x14ac:dyDescent="0.25">
      <c r="A46" s="90">
        <v>42934</v>
      </c>
      <c r="B46" s="89">
        <v>1000</v>
      </c>
      <c r="C46" s="482" t="s">
        <v>421</v>
      </c>
      <c r="D46" s="482"/>
      <c r="E46" s="483"/>
      <c r="F46" s="90">
        <v>42944</v>
      </c>
      <c r="G46" s="89">
        <v>22.55</v>
      </c>
      <c r="H46" s="482" t="s">
        <v>244</v>
      </c>
      <c r="I46" s="483"/>
    </row>
    <row r="47" spans="1:9" s="125" customFormat="1" ht="15" customHeight="1" x14ac:dyDescent="0.25">
      <c r="A47" s="90">
        <v>42934</v>
      </c>
      <c r="B47" s="89">
        <v>1.5</v>
      </c>
      <c r="C47" s="482" t="s">
        <v>217</v>
      </c>
      <c r="D47" s="482"/>
      <c r="E47" s="483"/>
      <c r="F47" s="90">
        <v>42945</v>
      </c>
      <c r="G47" s="89">
        <v>10.54</v>
      </c>
      <c r="H47" s="482" t="s">
        <v>244</v>
      </c>
      <c r="I47" s="483"/>
    </row>
    <row r="48" spans="1:9" s="125" customFormat="1" ht="15" customHeight="1" x14ac:dyDescent="0.25">
      <c r="A48" s="90">
        <v>42934</v>
      </c>
      <c r="B48" s="89">
        <v>1000</v>
      </c>
      <c r="C48" s="482" t="s">
        <v>421</v>
      </c>
      <c r="D48" s="482"/>
      <c r="E48" s="483"/>
      <c r="F48" s="90">
        <v>42947</v>
      </c>
      <c r="G48" s="89">
        <v>25.07</v>
      </c>
      <c r="H48" s="482" t="s">
        <v>244</v>
      </c>
      <c r="I48" s="483"/>
    </row>
    <row r="49" spans="1:9" s="125" customFormat="1" ht="15" customHeight="1" x14ac:dyDescent="0.25">
      <c r="A49" s="90">
        <v>42934</v>
      </c>
      <c r="B49" s="89">
        <v>1.5</v>
      </c>
      <c r="C49" s="482" t="s">
        <v>217</v>
      </c>
      <c r="D49" s="482"/>
      <c r="E49" s="483"/>
      <c r="F49" s="90">
        <v>42947</v>
      </c>
      <c r="G49" s="89">
        <v>238.5</v>
      </c>
      <c r="H49" s="482" t="s">
        <v>239</v>
      </c>
      <c r="I49" s="483"/>
    </row>
    <row r="50" spans="1:9" s="125" customFormat="1" ht="15" customHeight="1" x14ac:dyDescent="0.25">
      <c r="A50" s="90">
        <v>42934</v>
      </c>
      <c r="B50" s="89">
        <v>2150</v>
      </c>
      <c r="C50" s="482" t="s">
        <v>495</v>
      </c>
      <c r="D50" s="482"/>
      <c r="E50" s="483"/>
      <c r="F50" s="90"/>
      <c r="G50" s="89"/>
      <c r="H50" s="482"/>
      <c r="I50" s="483"/>
    </row>
    <row r="51" spans="1:9" s="125" customFormat="1" ht="15" customHeight="1" x14ac:dyDescent="0.25">
      <c r="A51" s="90">
        <v>42934</v>
      </c>
      <c r="B51" s="89">
        <v>1.5</v>
      </c>
      <c r="C51" s="482" t="s">
        <v>217</v>
      </c>
      <c r="D51" s="482"/>
      <c r="E51" s="483"/>
      <c r="F51" s="90"/>
      <c r="G51" s="89"/>
      <c r="H51" s="474"/>
      <c r="I51" s="513"/>
    </row>
    <row r="52" spans="1:9" s="125" customFormat="1" ht="15" customHeight="1" x14ac:dyDescent="0.25">
      <c r="A52" s="90">
        <v>42934</v>
      </c>
      <c r="B52" s="89">
        <v>1000</v>
      </c>
      <c r="C52" s="482" t="s">
        <v>459</v>
      </c>
      <c r="D52" s="482"/>
      <c r="E52" s="483"/>
      <c r="F52" s="90"/>
      <c r="G52" s="89"/>
      <c r="H52" s="475"/>
      <c r="I52" s="505"/>
    </row>
    <row r="53" spans="1:9" s="125" customFormat="1" ht="15" customHeight="1" x14ac:dyDescent="0.25">
      <c r="A53" s="90">
        <v>42934</v>
      </c>
      <c r="B53" s="89">
        <v>1.5</v>
      </c>
      <c r="C53" s="482" t="s">
        <v>217</v>
      </c>
      <c r="D53" s="482"/>
      <c r="E53" s="483"/>
      <c r="F53" s="90"/>
      <c r="G53" s="89"/>
      <c r="H53" s="475"/>
      <c r="I53" s="505"/>
    </row>
    <row r="54" spans="1:9" s="125" customFormat="1" ht="15" customHeight="1" x14ac:dyDescent="0.25">
      <c r="A54" s="90">
        <v>42934</v>
      </c>
      <c r="B54" s="89">
        <v>900</v>
      </c>
      <c r="C54" s="482" t="s">
        <v>396</v>
      </c>
      <c r="D54" s="482"/>
      <c r="E54" s="483"/>
      <c r="F54" s="90"/>
      <c r="G54" s="89"/>
      <c r="H54" s="475"/>
      <c r="I54" s="505"/>
    </row>
    <row r="55" spans="1:9" s="125" customFormat="1" ht="15" customHeight="1" x14ac:dyDescent="0.25">
      <c r="A55" s="90">
        <v>42934</v>
      </c>
      <c r="B55" s="89">
        <v>1.5</v>
      </c>
      <c r="C55" s="482" t="s">
        <v>217</v>
      </c>
      <c r="D55" s="482"/>
      <c r="E55" s="483"/>
      <c r="F55" s="90"/>
      <c r="G55" s="89"/>
      <c r="H55" s="475"/>
      <c r="I55" s="505"/>
    </row>
    <row r="56" spans="1:9" s="125" customFormat="1" ht="15" customHeight="1" x14ac:dyDescent="0.25">
      <c r="A56" s="90">
        <v>42935</v>
      </c>
      <c r="B56" s="89">
        <v>1704.95</v>
      </c>
      <c r="C56" s="482" t="s">
        <v>343</v>
      </c>
      <c r="D56" s="482"/>
      <c r="E56" s="483"/>
      <c r="F56" s="90"/>
      <c r="G56" s="89"/>
      <c r="H56" s="475"/>
      <c r="I56" s="505"/>
    </row>
    <row r="57" spans="1:9" s="125" customFormat="1" ht="15" customHeight="1" x14ac:dyDescent="0.25">
      <c r="A57" s="90">
        <v>42935</v>
      </c>
      <c r="B57" s="89">
        <v>1065.82</v>
      </c>
      <c r="C57" s="482" t="s">
        <v>343</v>
      </c>
      <c r="D57" s="482"/>
      <c r="E57" s="483"/>
      <c r="F57" s="90"/>
      <c r="G57" s="89"/>
      <c r="H57" s="475"/>
      <c r="I57" s="505"/>
    </row>
    <row r="58" spans="1:9" s="125" customFormat="1" ht="15" customHeight="1" x14ac:dyDescent="0.25">
      <c r="A58" s="90">
        <v>42940</v>
      </c>
      <c r="B58" s="89">
        <v>500</v>
      </c>
      <c r="C58" s="482" t="s">
        <v>238</v>
      </c>
      <c r="D58" s="482"/>
      <c r="E58" s="483"/>
      <c r="F58" s="90"/>
      <c r="G58" s="89"/>
      <c r="H58" s="475"/>
      <c r="I58" s="505"/>
    </row>
    <row r="59" spans="1:9" s="125" customFormat="1" ht="15" customHeight="1" x14ac:dyDescent="0.25">
      <c r="A59" s="90">
        <v>42940</v>
      </c>
      <c r="B59" s="89">
        <v>1.5</v>
      </c>
      <c r="C59" s="482" t="s">
        <v>217</v>
      </c>
      <c r="D59" s="482"/>
      <c r="E59" s="483"/>
      <c r="F59" s="90"/>
      <c r="G59" s="89"/>
      <c r="H59" s="475"/>
      <c r="I59" s="505"/>
    </row>
    <row r="60" spans="1:9" s="125" customFormat="1" ht="15" customHeight="1" x14ac:dyDescent="0.25">
      <c r="A60" s="90">
        <v>42940</v>
      </c>
      <c r="B60" s="89">
        <v>1500</v>
      </c>
      <c r="C60" s="482" t="s">
        <v>238</v>
      </c>
      <c r="D60" s="482"/>
      <c r="E60" s="483"/>
      <c r="F60" s="90"/>
      <c r="G60" s="89"/>
      <c r="H60" s="475"/>
      <c r="I60" s="505"/>
    </row>
    <row r="61" spans="1:9" s="125" customFormat="1" ht="15" customHeight="1" x14ac:dyDescent="0.25">
      <c r="A61" s="90">
        <v>42940</v>
      </c>
      <c r="B61" s="89">
        <v>1.5</v>
      </c>
      <c r="C61" s="482" t="s">
        <v>217</v>
      </c>
      <c r="D61" s="482"/>
      <c r="E61" s="483"/>
      <c r="F61" s="90"/>
      <c r="G61" s="89"/>
      <c r="H61" s="475"/>
      <c r="I61" s="505"/>
    </row>
    <row r="62" spans="1:9" s="125" customFormat="1" ht="15" customHeight="1" x14ac:dyDescent="0.25">
      <c r="A62" s="90">
        <v>42941</v>
      </c>
      <c r="B62" s="89">
        <v>500</v>
      </c>
      <c r="C62" s="482" t="s">
        <v>238</v>
      </c>
      <c r="D62" s="482"/>
      <c r="E62" s="483"/>
      <c r="F62" s="90"/>
      <c r="G62" s="89"/>
      <c r="H62" s="475"/>
      <c r="I62" s="505"/>
    </row>
    <row r="63" spans="1:9" s="125" customFormat="1" ht="15" customHeight="1" x14ac:dyDescent="0.25">
      <c r="A63" s="90">
        <v>42942</v>
      </c>
      <c r="B63" s="89">
        <v>849.6</v>
      </c>
      <c r="C63" s="482" t="s">
        <v>494</v>
      </c>
      <c r="D63" s="482"/>
      <c r="E63" s="483"/>
      <c r="F63" s="90"/>
      <c r="G63" s="89"/>
      <c r="H63" s="475"/>
      <c r="I63" s="505"/>
    </row>
    <row r="64" spans="1:9" s="125" customFormat="1" ht="15" customHeight="1" x14ac:dyDescent="0.25">
      <c r="A64" s="90">
        <v>42942</v>
      </c>
      <c r="B64" s="89">
        <v>1.5</v>
      </c>
      <c r="C64" s="482" t="s">
        <v>217</v>
      </c>
      <c r="D64" s="482"/>
      <c r="E64" s="483"/>
      <c r="F64" s="90"/>
      <c r="G64" s="89"/>
      <c r="H64" s="474"/>
      <c r="I64" s="513"/>
    </row>
    <row r="65" spans="1:9" s="125" customFormat="1" ht="15" customHeight="1" x14ac:dyDescent="0.25">
      <c r="A65" s="90">
        <v>42942</v>
      </c>
      <c r="B65" s="101">
        <v>200</v>
      </c>
      <c r="C65" s="482" t="s">
        <v>238</v>
      </c>
      <c r="D65" s="482"/>
      <c r="E65" s="483"/>
      <c r="F65" s="100"/>
      <c r="G65" s="101"/>
      <c r="H65" s="475"/>
      <c r="I65" s="505"/>
    </row>
    <row r="66" spans="1:9" s="125" customFormat="1" ht="15" customHeight="1" x14ac:dyDescent="0.25">
      <c r="A66" s="90">
        <v>42942</v>
      </c>
      <c r="B66" s="89">
        <v>1</v>
      </c>
      <c r="C66" s="482" t="s">
        <v>217</v>
      </c>
      <c r="D66" s="482"/>
      <c r="E66" s="483"/>
      <c r="F66" s="100"/>
      <c r="G66" s="101"/>
      <c r="H66" s="475"/>
      <c r="I66" s="505"/>
    </row>
    <row r="67" spans="1:9" s="125" customFormat="1" ht="15" customHeight="1" x14ac:dyDescent="0.25">
      <c r="A67" s="100">
        <v>42944</v>
      </c>
      <c r="B67" s="101">
        <v>350</v>
      </c>
      <c r="C67" s="482" t="s">
        <v>238</v>
      </c>
      <c r="D67" s="482"/>
      <c r="E67" s="483"/>
      <c r="F67" s="100"/>
      <c r="G67" s="101"/>
      <c r="H67" s="475"/>
      <c r="I67" s="505"/>
    </row>
    <row r="68" spans="1:9" s="125" customFormat="1" ht="15" customHeight="1" thickBot="1" x14ac:dyDescent="0.3">
      <c r="A68" s="110">
        <v>42944</v>
      </c>
      <c r="B68" s="102">
        <v>1</v>
      </c>
      <c r="C68" s="486" t="s">
        <v>217</v>
      </c>
      <c r="D68" s="486"/>
      <c r="E68" s="487"/>
      <c r="F68" s="110"/>
      <c r="G68" s="102"/>
      <c r="H68" s="514"/>
      <c r="I68" s="515"/>
    </row>
    <row r="69" spans="1:9" s="125" customFormat="1" x14ac:dyDescent="0.25"/>
  </sheetData>
  <mergeCells count="127">
    <mergeCell ref="C68:E68"/>
    <mergeCell ref="H68:I68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7:E67"/>
    <mergeCell ref="H52:I52"/>
    <mergeCell ref="H53:I53"/>
    <mergeCell ref="H54:I54"/>
    <mergeCell ref="H55:I55"/>
    <mergeCell ref="H56:I56"/>
    <mergeCell ref="C62:E62"/>
    <mergeCell ref="C63:E63"/>
    <mergeCell ref="C65:E65"/>
    <mergeCell ref="C66:E66"/>
    <mergeCell ref="C64:E64"/>
    <mergeCell ref="H64:I64"/>
    <mergeCell ref="C47:E47"/>
    <mergeCell ref="H47:I47"/>
    <mergeCell ref="C48:E48"/>
    <mergeCell ref="H48:I48"/>
    <mergeCell ref="C49:E49"/>
    <mergeCell ref="H49:I49"/>
    <mergeCell ref="C50:E50"/>
    <mergeCell ref="H50:I50"/>
    <mergeCell ref="C51:E51"/>
    <mergeCell ref="H51:I51"/>
    <mergeCell ref="C42:E42"/>
    <mergeCell ref="H42:I42"/>
    <mergeCell ref="C43:E43"/>
    <mergeCell ref="H43:I43"/>
    <mergeCell ref="C44:E44"/>
    <mergeCell ref="H44:I44"/>
    <mergeCell ref="C45:E45"/>
    <mergeCell ref="H45:I45"/>
    <mergeCell ref="C46:E46"/>
    <mergeCell ref="H46:I46"/>
    <mergeCell ref="C37:E37"/>
    <mergeCell ref="H37:I37"/>
    <mergeCell ref="C38:E38"/>
    <mergeCell ref="H38:I38"/>
    <mergeCell ref="C39:E39"/>
    <mergeCell ref="H39:I39"/>
    <mergeCell ref="C40:E40"/>
    <mergeCell ref="H40:I40"/>
    <mergeCell ref="C41:E41"/>
    <mergeCell ref="H41:I41"/>
    <mergeCell ref="C32:E32"/>
    <mergeCell ref="H32:I32"/>
    <mergeCell ref="C33:E33"/>
    <mergeCell ref="H33:I33"/>
    <mergeCell ref="C34:E34"/>
    <mergeCell ref="H34:I34"/>
    <mergeCell ref="C35:E35"/>
    <mergeCell ref="H35:I35"/>
    <mergeCell ref="C36:E36"/>
    <mergeCell ref="H36:I36"/>
    <mergeCell ref="C27:E27"/>
    <mergeCell ref="H27:I27"/>
    <mergeCell ref="C28:E28"/>
    <mergeCell ref="H28:I28"/>
    <mergeCell ref="C29:E29"/>
    <mergeCell ref="H29:I29"/>
    <mergeCell ref="C30:E30"/>
    <mergeCell ref="H30:I30"/>
    <mergeCell ref="C31:E31"/>
    <mergeCell ref="H31:I31"/>
    <mergeCell ref="C22:E22"/>
    <mergeCell ref="H22:I22"/>
    <mergeCell ref="C23:E23"/>
    <mergeCell ref="H23:I23"/>
    <mergeCell ref="C24:E24"/>
    <mergeCell ref="H24:I24"/>
    <mergeCell ref="C25:E25"/>
    <mergeCell ref="H25:I25"/>
    <mergeCell ref="C26:E26"/>
    <mergeCell ref="H26:I26"/>
    <mergeCell ref="C17:E17"/>
    <mergeCell ref="H17:I17"/>
    <mergeCell ref="C18:E18"/>
    <mergeCell ref="H18:I18"/>
    <mergeCell ref="C19:E19"/>
    <mergeCell ref="H19:I19"/>
    <mergeCell ref="C20:E20"/>
    <mergeCell ref="H20:I20"/>
    <mergeCell ref="C21:E21"/>
    <mergeCell ref="H21:I21"/>
    <mergeCell ref="F10:G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C9:D9"/>
    <mergeCell ref="C10:D10"/>
    <mergeCell ref="A11:I11"/>
    <mergeCell ref="A12:I12"/>
    <mergeCell ref="A13:E13"/>
    <mergeCell ref="F13:I13"/>
    <mergeCell ref="C14:E14"/>
    <mergeCell ref="H14:I14"/>
    <mergeCell ref="C15:E15"/>
    <mergeCell ref="H15:I15"/>
    <mergeCell ref="C16:E16"/>
    <mergeCell ref="H16:I16"/>
    <mergeCell ref="H63:I63"/>
    <mergeCell ref="H62:I62"/>
    <mergeCell ref="H65:I65"/>
    <mergeCell ref="H66:I66"/>
    <mergeCell ref="H67:I67"/>
    <mergeCell ref="H57:I57"/>
    <mergeCell ref="H58:I58"/>
    <mergeCell ref="H59:I59"/>
    <mergeCell ref="H60:I60"/>
    <mergeCell ref="H61:I61"/>
  </mergeCells>
  <pageMargins left="0.7" right="0.7" top="0.75" bottom="0.75" header="0.3" footer="0.3"/>
  <pageSetup paperSize="9" scale="77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6"/>
  <dimension ref="A1:I88"/>
  <sheetViews>
    <sheetView topLeftCell="A40" zoomScaleNormal="100" workbookViewId="0">
      <selection activeCell="C17" sqref="C17:E17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498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499</v>
      </c>
      <c r="D5" s="359"/>
      <c r="E5" s="10">
        <v>362.36</v>
      </c>
      <c r="F5" s="360">
        <v>43169.97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7485</v>
      </c>
      <c r="F6" s="10">
        <v>3360</v>
      </c>
      <c r="G6" s="10">
        <v>37243.089999999997</v>
      </c>
      <c r="H6" s="26"/>
      <c r="I6" s="28"/>
    </row>
    <row r="7" spans="1:9" x14ac:dyDescent="0.25">
      <c r="C7" s="518" t="s">
        <v>473</v>
      </c>
      <c r="D7" s="519"/>
      <c r="E7" s="10"/>
      <c r="F7" s="10"/>
      <c r="G7" s="10"/>
      <c r="H7" s="26"/>
      <c r="I7" s="28"/>
    </row>
    <row r="8" spans="1:9" x14ac:dyDescent="0.25">
      <c r="C8" s="494" t="s">
        <v>298</v>
      </c>
      <c r="D8" s="495"/>
      <c r="E8" s="10">
        <v>81800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87976.43</v>
      </c>
      <c r="F9" s="10">
        <v>83101.210000000006</v>
      </c>
      <c r="G9" s="10"/>
      <c r="H9" s="26"/>
      <c r="I9" s="28"/>
    </row>
    <row r="10" spans="1:9" ht="36.75" customHeight="1" thickBot="1" x14ac:dyDescent="0.3">
      <c r="C10" s="420" t="s">
        <v>500</v>
      </c>
      <c r="D10" s="421"/>
      <c r="E10" s="47">
        <f>E5+E6+E7+E8-E9</f>
        <v>1670.9300000000076</v>
      </c>
      <c r="F10" s="422">
        <f>F5+F6+G6+F7+F8-F9-G9</f>
        <v>671.84999999999127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81"/>
      <c r="F14" s="10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42948</v>
      </c>
      <c r="B15" s="89">
        <v>2000</v>
      </c>
      <c r="C15" s="482" t="s">
        <v>238</v>
      </c>
      <c r="D15" s="482"/>
      <c r="E15" s="483"/>
      <c r="F15" s="90">
        <v>42948</v>
      </c>
      <c r="G15" s="89">
        <v>22.34</v>
      </c>
      <c r="H15" s="482" t="s">
        <v>244</v>
      </c>
      <c r="I15" s="483"/>
    </row>
    <row r="16" spans="1:9" s="125" customFormat="1" ht="15" customHeight="1" x14ac:dyDescent="0.25">
      <c r="A16" s="90">
        <v>42948</v>
      </c>
      <c r="B16" s="89">
        <v>1</v>
      </c>
      <c r="C16" s="482" t="s">
        <v>217</v>
      </c>
      <c r="D16" s="482"/>
      <c r="E16" s="483"/>
      <c r="F16" s="90">
        <v>42948</v>
      </c>
      <c r="G16" s="89">
        <v>40000</v>
      </c>
      <c r="H16" s="482" t="s">
        <v>290</v>
      </c>
      <c r="I16" s="483"/>
    </row>
    <row r="17" spans="1:9" s="125" customFormat="1" ht="15" customHeight="1" x14ac:dyDescent="0.25">
      <c r="A17" s="90">
        <v>42949</v>
      </c>
      <c r="B17" s="89">
        <v>278</v>
      </c>
      <c r="C17" s="482" t="s">
        <v>421</v>
      </c>
      <c r="D17" s="482"/>
      <c r="E17" s="483"/>
      <c r="F17" s="90">
        <v>42949</v>
      </c>
      <c r="G17" s="89">
        <v>0.77</v>
      </c>
      <c r="H17" s="482" t="s">
        <v>244</v>
      </c>
      <c r="I17" s="483"/>
    </row>
    <row r="18" spans="1:9" s="125" customFormat="1" ht="15" customHeight="1" x14ac:dyDescent="0.25">
      <c r="A18" s="90">
        <v>42949</v>
      </c>
      <c r="B18" s="89">
        <v>1.5</v>
      </c>
      <c r="C18" s="482" t="s">
        <v>217</v>
      </c>
      <c r="D18" s="482"/>
      <c r="E18" s="483"/>
      <c r="F18" s="90">
        <v>42949</v>
      </c>
      <c r="G18" s="89">
        <v>31.5</v>
      </c>
      <c r="H18" s="482" t="s">
        <v>253</v>
      </c>
      <c r="I18" s="483"/>
    </row>
    <row r="19" spans="1:9" s="125" customFormat="1" ht="15" customHeight="1" x14ac:dyDescent="0.25">
      <c r="A19" s="90">
        <v>42949</v>
      </c>
      <c r="B19" s="89">
        <v>465</v>
      </c>
      <c r="C19" s="482" t="s">
        <v>488</v>
      </c>
      <c r="D19" s="482"/>
      <c r="E19" s="483"/>
      <c r="F19" s="90">
        <v>42950</v>
      </c>
      <c r="G19" s="89">
        <v>8.5299999999999994</v>
      </c>
      <c r="H19" s="482" t="s">
        <v>244</v>
      </c>
      <c r="I19" s="483"/>
    </row>
    <row r="20" spans="1:9" s="125" customFormat="1" ht="15" customHeight="1" x14ac:dyDescent="0.25">
      <c r="A20" s="90">
        <v>42949</v>
      </c>
      <c r="B20" s="89">
        <v>1.5</v>
      </c>
      <c r="C20" s="482" t="s">
        <v>217</v>
      </c>
      <c r="D20" s="482"/>
      <c r="E20" s="483"/>
      <c r="F20" s="90">
        <v>42951</v>
      </c>
      <c r="G20" s="89">
        <v>7.12</v>
      </c>
      <c r="H20" s="482" t="s">
        <v>244</v>
      </c>
      <c r="I20" s="483"/>
    </row>
    <row r="21" spans="1:9" s="125" customFormat="1" ht="15" customHeight="1" x14ac:dyDescent="0.25">
      <c r="A21" s="90">
        <v>42949</v>
      </c>
      <c r="B21" s="89">
        <v>465</v>
      </c>
      <c r="C21" s="482" t="s">
        <v>397</v>
      </c>
      <c r="D21" s="482"/>
      <c r="E21" s="483"/>
      <c r="F21" s="90">
        <v>42952</v>
      </c>
      <c r="G21" s="89">
        <v>8.1</v>
      </c>
      <c r="H21" s="482" t="s">
        <v>244</v>
      </c>
      <c r="I21" s="483"/>
    </row>
    <row r="22" spans="1:9" s="125" customFormat="1" ht="15" customHeight="1" x14ac:dyDescent="0.25">
      <c r="A22" s="90">
        <v>42949</v>
      </c>
      <c r="B22" s="89">
        <v>1.5</v>
      </c>
      <c r="C22" s="482" t="s">
        <v>217</v>
      </c>
      <c r="D22" s="482"/>
      <c r="E22" s="483"/>
      <c r="F22" s="90">
        <v>42954</v>
      </c>
      <c r="G22" s="89">
        <v>5.76</v>
      </c>
      <c r="H22" s="482" t="s">
        <v>244</v>
      </c>
      <c r="I22" s="483"/>
    </row>
    <row r="23" spans="1:9" s="125" customFormat="1" ht="15" customHeight="1" x14ac:dyDescent="0.25">
      <c r="A23" s="90">
        <v>42950</v>
      </c>
      <c r="B23" s="89">
        <v>500</v>
      </c>
      <c r="C23" s="482" t="s">
        <v>238</v>
      </c>
      <c r="D23" s="482"/>
      <c r="E23" s="483"/>
      <c r="F23" s="90">
        <v>42954</v>
      </c>
      <c r="G23" s="89">
        <v>91.75</v>
      </c>
      <c r="H23" s="482" t="s">
        <v>16</v>
      </c>
      <c r="I23" s="483"/>
    </row>
    <row r="24" spans="1:9" s="125" customFormat="1" ht="15" customHeight="1" x14ac:dyDescent="0.25">
      <c r="A24" s="90">
        <v>42950</v>
      </c>
      <c r="B24" s="89">
        <v>1</v>
      </c>
      <c r="C24" s="482" t="s">
        <v>217</v>
      </c>
      <c r="D24" s="482"/>
      <c r="E24" s="483"/>
      <c r="F24" s="90">
        <v>42955</v>
      </c>
      <c r="G24" s="89">
        <v>8.51</v>
      </c>
      <c r="H24" s="482" t="s">
        <v>244</v>
      </c>
      <c r="I24" s="483"/>
    </row>
    <row r="25" spans="1:9" s="125" customFormat="1" ht="15" customHeight="1" x14ac:dyDescent="0.25">
      <c r="A25" s="90">
        <v>42951</v>
      </c>
      <c r="B25" s="89">
        <v>31054.92</v>
      </c>
      <c r="C25" s="482" t="s">
        <v>449</v>
      </c>
      <c r="D25" s="482"/>
      <c r="E25" s="483"/>
      <c r="F25" s="90">
        <v>42956</v>
      </c>
      <c r="G25" s="89">
        <v>16.47</v>
      </c>
      <c r="H25" s="482" t="s">
        <v>244</v>
      </c>
      <c r="I25" s="483"/>
    </row>
    <row r="26" spans="1:9" s="125" customFormat="1" ht="15" customHeight="1" x14ac:dyDescent="0.25">
      <c r="A26" s="90">
        <v>42951</v>
      </c>
      <c r="B26" s="89">
        <v>2</v>
      </c>
      <c r="C26" s="482" t="s">
        <v>217</v>
      </c>
      <c r="D26" s="482"/>
      <c r="E26" s="483"/>
      <c r="F26" s="90">
        <v>42957</v>
      </c>
      <c r="G26" s="89">
        <v>7.97</v>
      </c>
      <c r="H26" s="482" t="s">
        <v>244</v>
      </c>
      <c r="I26" s="483"/>
    </row>
    <row r="27" spans="1:9" s="125" customFormat="1" ht="15" customHeight="1" x14ac:dyDescent="0.25">
      <c r="A27" s="90">
        <v>42951</v>
      </c>
      <c r="B27" s="89">
        <v>1000</v>
      </c>
      <c r="C27" s="482" t="s">
        <v>403</v>
      </c>
      <c r="D27" s="482"/>
      <c r="E27" s="483"/>
      <c r="F27" s="90">
        <v>42957</v>
      </c>
      <c r="G27" s="89">
        <v>10000</v>
      </c>
      <c r="H27" s="482" t="s">
        <v>290</v>
      </c>
      <c r="I27" s="483"/>
    </row>
    <row r="28" spans="1:9" s="125" customFormat="1" ht="15" customHeight="1" x14ac:dyDescent="0.25">
      <c r="A28" s="90">
        <v>42951</v>
      </c>
      <c r="B28" s="89">
        <v>1.5</v>
      </c>
      <c r="C28" s="482" t="s">
        <v>217</v>
      </c>
      <c r="D28" s="482"/>
      <c r="E28" s="483"/>
      <c r="F28" s="90">
        <v>42958</v>
      </c>
      <c r="G28" s="89">
        <v>20.85</v>
      </c>
      <c r="H28" s="482" t="s">
        <v>244</v>
      </c>
      <c r="I28" s="483"/>
    </row>
    <row r="29" spans="1:9" s="125" customFormat="1" ht="15" customHeight="1" x14ac:dyDescent="0.25">
      <c r="A29" s="90">
        <v>42951</v>
      </c>
      <c r="B29" s="89">
        <v>1595</v>
      </c>
      <c r="C29" s="482" t="s">
        <v>404</v>
      </c>
      <c r="D29" s="482"/>
      <c r="E29" s="483"/>
      <c r="F29" s="90">
        <v>42959</v>
      </c>
      <c r="G29" s="89">
        <v>0.71</v>
      </c>
      <c r="H29" s="482" t="s">
        <v>244</v>
      </c>
      <c r="I29" s="483"/>
    </row>
    <row r="30" spans="1:9" s="125" customFormat="1" ht="15" customHeight="1" x14ac:dyDescent="0.25">
      <c r="A30" s="90">
        <v>42951</v>
      </c>
      <c r="B30" s="89">
        <v>1.5</v>
      </c>
      <c r="C30" s="482" t="s">
        <v>217</v>
      </c>
      <c r="D30" s="482"/>
      <c r="E30" s="483"/>
      <c r="F30" s="90">
        <v>42961</v>
      </c>
      <c r="G30" s="89">
        <v>17.96</v>
      </c>
      <c r="H30" s="482" t="s">
        <v>244</v>
      </c>
      <c r="I30" s="483"/>
    </row>
    <row r="31" spans="1:9" s="125" customFormat="1" ht="15" customHeight="1" x14ac:dyDescent="0.25">
      <c r="A31" s="90">
        <v>42951</v>
      </c>
      <c r="B31" s="89">
        <v>545</v>
      </c>
      <c r="C31" s="482" t="s">
        <v>409</v>
      </c>
      <c r="D31" s="482"/>
      <c r="E31" s="483"/>
      <c r="F31" s="90">
        <v>42961</v>
      </c>
      <c r="G31" s="89">
        <v>260</v>
      </c>
      <c r="H31" s="482" t="s">
        <v>20</v>
      </c>
      <c r="I31" s="483"/>
    </row>
    <row r="32" spans="1:9" s="125" customFormat="1" ht="15" customHeight="1" x14ac:dyDescent="0.25">
      <c r="A32" s="90">
        <v>42951</v>
      </c>
      <c r="B32" s="89">
        <v>1.5</v>
      </c>
      <c r="C32" s="482" t="s">
        <v>217</v>
      </c>
      <c r="D32" s="482"/>
      <c r="E32" s="483"/>
      <c r="F32" s="90">
        <v>42961</v>
      </c>
      <c r="G32" s="89">
        <v>37</v>
      </c>
      <c r="H32" s="482" t="s">
        <v>19</v>
      </c>
      <c r="I32" s="483"/>
    </row>
    <row r="33" spans="1:9" s="125" customFormat="1" ht="15" customHeight="1" x14ac:dyDescent="0.25">
      <c r="A33" s="90">
        <v>42951</v>
      </c>
      <c r="B33" s="89">
        <v>2000</v>
      </c>
      <c r="C33" s="482" t="s">
        <v>474</v>
      </c>
      <c r="D33" s="482"/>
      <c r="E33" s="483"/>
      <c r="F33" s="90">
        <v>42961</v>
      </c>
      <c r="G33" s="89">
        <v>48</v>
      </c>
      <c r="H33" s="482" t="s">
        <v>21</v>
      </c>
      <c r="I33" s="483"/>
    </row>
    <row r="34" spans="1:9" s="125" customFormat="1" ht="15" customHeight="1" x14ac:dyDescent="0.25">
      <c r="A34" s="90">
        <v>42951</v>
      </c>
      <c r="B34" s="89">
        <v>1.5</v>
      </c>
      <c r="C34" s="482" t="s">
        <v>217</v>
      </c>
      <c r="D34" s="482"/>
      <c r="E34" s="483"/>
      <c r="F34" s="90">
        <v>42961</v>
      </c>
      <c r="G34" s="89">
        <v>117</v>
      </c>
      <c r="H34" s="482" t="s">
        <v>22</v>
      </c>
      <c r="I34" s="483"/>
    </row>
    <row r="35" spans="1:9" s="125" customFormat="1" ht="15" customHeight="1" x14ac:dyDescent="0.25">
      <c r="A35" s="90">
        <v>42951</v>
      </c>
      <c r="B35" s="89">
        <v>1000</v>
      </c>
      <c r="C35" s="482" t="s">
        <v>501</v>
      </c>
      <c r="D35" s="482"/>
      <c r="E35" s="483"/>
      <c r="F35" s="90">
        <v>42961</v>
      </c>
      <c r="G35" s="89">
        <v>60</v>
      </c>
      <c r="H35" s="482" t="s">
        <v>194</v>
      </c>
      <c r="I35" s="483"/>
    </row>
    <row r="36" spans="1:9" s="125" customFormat="1" ht="15" customHeight="1" x14ac:dyDescent="0.25">
      <c r="A36" s="90">
        <v>42951</v>
      </c>
      <c r="B36" s="89">
        <v>1</v>
      </c>
      <c r="C36" s="482" t="s">
        <v>217</v>
      </c>
      <c r="D36" s="482"/>
      <c r="E36" s="483"/>
      <c r="F36" s="90">
        <v>42962</v>
      </c>
      <c r="G36" s="89">
        <v>16.690000000000001</v>
      </c>
      <c r="H36" s="482" t="s">
        <v>244</v>
      </c>
      <c r="I36" s="483"/>
    </row>
    <row r="37" spans="1:9" s="125" customFormat="1" ht="15" customHeight="1" x14ac:dyDescent="0.25">
      <c r="A37" s="90">
        <v>42954</v>
      </c>
      <c r="B37" s="89">
        <v>550</v>
      </c>
      <c r="C37" s="482" t="s">
        <v>238</v>
      </c>
      <c r="D37" s="482"/>
      <c r="E37" s="483"/>
      <c r="F37" s="90">
        <v>42963</v>
      </c>
      <c r="G37" s="89">
        <v>31.86</v>
      </c>
      <c r="H37" s="482" t="s">
        <v>244</v>
      </c>
      <c r="I37" s="483"/>
    </row>
    <row r="38" spans="1:9" s="125" customFormat="1" ht="15" customHeight="1" x14ac:dyDescent="0.25">
      <c r="A38" s="90">
        <v>42954</v>
      </c>
      <c r="B38" s="89">
        <v>1</v>
      </c>
      <c r="C38" s="482" t="s">
        <v>217</v>
      </c>
      <c r="D38" s="482"/>
      <c r="E38" s="483"/>
      <c r="F38" s="90">
        <v>42964</v>
      </c>
      <c r="G38" s="89">
        <v>33.369999999999997</v>
      </c>
      <c r="H38" s="482" t="s">
        <v>244</v>
      </c>
      <c r="I38" s="483"/>
    </row>
    <row r="39" spans="1:9" s="125" customFormat="1" ht="15" customHeight="1" x14ac:dyDescent="0.25">
      <c r="A39" s="90">
        <v>42954</v>
      </c>
      <c r="B39" s="89">
        <v>52.2</v>
      </c>
      <c r="C39" s="482" t="s">
        <v>483</v>
      </c>
      <c r="D39" s="482"/>
      <c r="E39" s="483"/>
      <c r="F39" s="90">
        <v>42965</v>
      </c>
      <c r="G39" s="89">
        <v>24.91</v>
      </c>
      <c r="H39" s="482" t="s">
        <v>244</v>
      </c>
      <c r="I39" s="483"/>
    </row>
    <row r="40" spans="1:9" s="125" customFormat="1" ht="15" customHeight="1" x14ac:dyDescent="0.25">
      <c r="A40" s="90">
        <v>42957</v>
      </c>
      <c r="B40" s="89">
        <v>700</v>
      </c>
      <c r="C40" s="482" t="s">
        <v>238</v>
      </c>
      <c r="D40" s="482"/>
      <c r="E40" s="483"/>
      <c r="F40" s="90">
        <v>42966</v>
      </c>
      <c r="G40" s="89">
        <v>9.59</v>
      </c>
      <c r="H40" s="482" t="s">
        <v>244</v>
      </c>
      <c r="I40" s="483"/>
    </row>
    <row r="41" spans="1:9" s="125" customFormat="1" ht="15" customHeight="1" x14ac:dyDescent="0.25">
      <c r="A41" s="90">
        <v>42957</v>
      </c>
      <c r="B41" s="89">
        <v>1</v>
      </c>
      <c r="C41" s="482" t="s">
        <v>217</v>
      </c>
      <c r="D41" s="482"/>
      <c r="E41" s="483"/>
      <c r="F41" s="90">
        <v>42968</v>
      </c>
      <c r="G41" s="89">
        <v>38.159999999999997</v>
      </c>
      <c r="H41" s="482" t="s">
        <v>244</v>
      </c>
      <c r="I41" s="483"/>
    </row>
    <row r="42" spans="1:9" s="125" customFormat="1" ht="15" customHeight="1" x14ac:dyDescent="0.25">
      <c r="A42" s="90">
        <v>42958</v>
      </c>
      <c r="B42" s="89">
        <v>1369.1</v>
      </c>
      <c r="C42" s="482" t="s">
        <v>494</v>
      </c>
      <c r="D42" s="482"/>
      <c r="E42" s="483"/>
      <c r="F42" s="90">
        <v>42968</v>
      </c>
      <c r="G42" s="89">
        <v>61</v>
      </c>
      <c r="H42" s="482" t="s">
        <v>18</v>
      </c>
      <c r="I42" s="483"/>
    </row>
    <row r="43" spans="1:9" s="125" customFormat="1" ht="15" customHeight="1" x14ac:dyDescent="0.25">
      <c r="A43" s="90">
        <v>42958</v>
      </c>
      <c r="B43" s="89">
        <v>1.5</v>
      </c>
      <c r="C43" s="482" t="s">
        <v>217</v>
      </c>
      <c r="D43" s="482"/>
      <c r="E43" s="483"/>
      <c r="F43" s="90">
        <v>42969</v>
      </c>
      <c r="G43" s="89">
        <v>29.1</v>
      </c>
      <c r="H43" s="482" t="s">
        <v>244</v>
      </c>
      <c r="I43" s="483"/>
    </row>
    <row r="44" spans="1:9" s="125" customFormat="1" ht="15" customHeight="1" x14ac:dyDescent="0.25">
      <c r="A44" s="90">
        <v>42958</v>
      </c>
      <c r="B44" s="89">
        <v>200</v>
      </c>
      <c r="C44" s="482" t="s">
        <v>238</v>
      </c>
      <c r="D44" s="482"/>
      <c r="E44" s="483"/>
      <c r="F44" s="90">
        <v>42970</v>
      </c>
      <c r="G44" s="89">
        <v>33.61</v>
      </c>
      <c r="H44" s="482" t="s">
        <v>244</v>
      </c>
      <c r="I44" s="483"/>
    </row>
    <row r="45" spans="1:9" s="125" customFormat="1" ht="15" customHeight="1" x14ac:dyDescent="0.25">
      <c r="A45" s="90">
        <v>42958</v>
      </c>
      <c r="B45" s="89">
        <v>1</v>
      </c>
      <c r="C45" s="482" t="s">
        <v>217</v>
      </c>
      <c r="D45" s="482"/>
      <c r="E45" s="483"/>
      <c r="F45" s="90">
        <v>42971</v>
      </c>
      <c r="G45" s="89">
        <v>14.24</v>
      </c>
      <c r="H45" s="482" t="s">
        <v>244</v>
      </c>
      <c r="I45" s="483"/>
    </row>
    <row r="46" spans="1:9" s="125" customFormat="1" ht="15" customHeight="1" x14ac:dyDescent="0.25">
      <c r="A46" s="90">
        <v>42961</v>
      </c>
      <c r="B46" s="89">
        <v>1250</v>
      </c>
      <c r="C46" s="482" t="s">
        <v>238</v>
      </c>
      <c r="D46" s="482"/>
      <c r="E46" s="483"/>
      <c r="F46" s="90">
        <v>42972</v>
      </c>
      <c r="G46" s="89">
        <v>8.89</v>
      </c>
      <c r="H46" s="482" t="s">
        <v>244</v>
      </c>
      <c r="I46" s="483"/>
    </row>
    <row r="47" spans="1:9" s="125" customFormat="1" ht="15" customHeight="1" x14ac:dyDescent="0.25">
      <c r="A47" s="90">
        <v>42961</v>
      </c>
      <c r="B47" s="89">
        <v>1</v>
      </c>
      <c r="C47" s="482" t="s">
        <v>217</v>
      </c>
      <c r="D47" s="482"/>
      <c r="E47" s="483"/>
      <c r="F47" s="90">
        <v>42973</v>
      </c>
      <c r="G47" s="89">
        <v>15.92</v>
      </c>
      <c r="H47" s="482" t="s">
        <v>244</v>
      </c>
      <c r="I47" s="483"/>
    </row>
    <row r="48" spans="1:9" s="125" customFormat="1" ht="15" customHeight="1" x14ac:dyDescent="0.25">
      <c r="A48" s="90">
        <v>42961</v>
      </c>
      <c r="B48" s="89">
        <v>1000</v>
      </c>
      <c r="C48" s="482" t="s">
        <v>501</v>
      </c>
      <c r="D48" s="482"/>
      <c r="E48" s="483"/>
      <c r="F48" s="90">
        <v>42974</v>
      </c>
      <c r="G48" s="89">
        <v>0.65</v>
      </c>
      <c r="H48" s="482" t="s">
        <v>244</v>
      </c>
      <c r="I48" s="483"/>
    </row>
    <row r="49" spans="1:9" s="125" customFormat="1" ht="15" customHeight="1" x14ac:dyDescent="0.25">
      <c r="A49" s="90">
        <v>42961</v>
      </c>
      <c r="B49" s="89">
        <v>1</v>
      </c>
      <c r="C49" s="482" t="s">
        <v>217</v>
      </c>
      <c r="D49" s="482"/>
      <c r="E49" s="483"/>
      <c r="F49" s="90">
        <v>42975</v>
      </c>
      <c r="G49" s="89">
        <v>4.8600000000000003</v>
      </c>
      <c r="H49" s="482" t="s">
        <v>244</v>
      </c>
      <c r="I49" s="483"/>
    </row>
    <row r="50" spans="1:9" s="125" customFormat="1" ht="15" customHeight="1" x14ac:dyDescent="0.25">
      <c r="A50" s="90">
        <v>42961</v>
      </c>
      <c r="B50" s="89">
        <v>71.3</v>
      </c>
      <c r="C50" s="482" t="s">
        <v>273</v>
      </c>
      <c r="D50" s="482"/>
      <c r="E50" s="483"/>
      <c r="F50" s="90">
        <v>42976</v>
      </c>
      <c r="G50" s="89">
        <v>18.97</v>
      </c>
      <c r="H50" s="482" t="s">
        <v>244</v>
      </c>
      <c r="I50" s="483"/>
    </row>
    <row r="51" spans="1:9" s="125" customFormat="1" ht="15" customHeight="1" x14ac:dyDescent="0.25">
      <c r="A51" s="90">
        <v>42962</v>
      </c>
      <c r="B51" s="89">
        <v>774.65</v>
      </c>
      <c r="C51" s="482" t="s">
        <v>502</v>
      </c>
      <c r="D51" s="482"/>
      <c r="E51" s="483"/>
      <c r="F51" s="90">
        <v>42976</v>
      </c>
      <c r="G51" s="89">
        <v>180</v>
      </c>
      <c r="H51" s="482" t="s">
        <v>239</v>
      </c>
      <c r="I51" s="483"/>
    </row>
    <row r="52" spans="1:9" s="125" customFormat="1" ht="15" customHeight="1" x14ac:dyDescent="0.25">
      <c r="A52" s="90">
        <v>42962</v>
      </c>
      <c r="B52" s="89">
        <v>1.5</v>
      </c>
      <c r="C52" s="482" t="s">
        <v>217</v>
      </c>
      <c r="D52" s="482"/>
      <c r="E52" s="483"/>
      <c r="F52" s="90">
        <v>42976</v>
      </c>
      <c r="G52" s="89">
        <v>29000</v>
      </c>
      <c r="H52" s="482" t="s">
        <v>290</v>
      </c>
      <c r="I52" s="483"/>
    </row>
    <row r="53" spans="1:9" s="125" customFormat="1" ht="15" customHeight="1" x14ac:dyDescent="0.25">
      <c r="A53" s="90">
        <v>42962</v>
      </c>
      <c r="B53" s="89">
        <v>900</v>
      </c>
      <c r="C53" s="482" t="s">
        <v>396</v>
      </c>
      <c r="D53" s="482"/>
      <c r="E53" s="483"/>
      <c r="F53" s="90">
        <v>42977</v>
      </c>
      <c r="G53" s="89">
        <v>2.08</v>
      </c>
      <c r="H53" s="482" t="s">
        <v>244</v>
      </c>
      <c r="I53" s="483"/>
    </row>
    <row r="54" spans="1:9" s="125" customFormat="1" ht="15" customHeight="1" x14ac:dyDescent="0.25">
      <c r="A54" s="90">
        <v>42962</v>
      </c>
      <c r="B54" s="89">
        <v>1.5</v>
      </c>
      <c r="C54" s="482" t="s">
        <v>217</v>
      </c>
      <c r="D54" s="482"/>
      <c r="E54" s="483"/>
      <c r="F54" s="90">
        <v>42978</v>
      </c>
      <c r="G54" s="89">
        <v>6.97</v>
      </c>
      <c r="H54" s="482" t="s">
        <v>244</v>
      </c>
      <c r="I54" s="483"/>
    </row>
    <row r="55" spans="1:9" s="125" customFormat="1" ht="15" customHeight="1" x14ac:dyDescent="0.25">
      <c r="A55" s="90">
        <v>42962</v>
      </c>
      <c r="B55" s="89">
        <v>1000</v>
      </c>
      <c r="C55" s="482" t="s">
        <v>459</v>
      </c>
      <c r="D55" s="482"/>
      <c r="E55" s="483"/>
      <c r="F55" s="90">
        <v>42978</v>
      </c>
      <c r="G55" s="89">
        <v>2800</v>
      </c>
      <c r="H55" s="482" t="s">
        <v>290</v>
      </c>
      <c r="I55" s="483"/>
    </row>
    <row r="56" spans="1:9" s="125" customFormat="1" ht="15" customHeight="1" x14ac:dyDescent="0.25">
      <c r="A56" s="90">
        <v>42962</v>
      </c>
      <c r="B56" s="89">
        <v>1.5</v>
      </c>
      <c r="C56" s="482" t="s">
        <v>217</v>
      </c>
      <c r="D56" s="482"/>
      <c r="E56" s="483"/>
      <c r="F56" s="90"/>
      <c r="G56" s="89"/>
      <c r="H56" s="475"/>
      <c r="I56" s="505"/>
    </row>
    <row r="57" spans="1:9" s="125" customFormat="1" ht="15" customHeight="1" x14ac:dyDescent="0.25">
      <c r="A57" s="90">
        <v>42962</v>
      </c>
      <c r="B57" s="89">
        <v>720.69</v>
      </c>
      <c r="C57" s="482" t="s">
        <v>343</v>
      </c>
      <c r="D57" s="482"/>
      <c r="E57" s="483"/>
      <c r="F57" s="90"/>
      <c r="G57" s="89"/>
      <c r="H57" s="475"/>
      <c r="I57" s="505"/>
    </row>
    <row r="58" spans="1:9" s="125" customFormat="1" ht="15" customHeight="1" x14ac:dyDescent="0.25">
      <c r="A58" s="90">
        <v>42965</v>
      </c>
      <c r="B58" s="89">
        <v>100</v>
      </c>
      <c r="C58" s="482" t="s">
        <v>238</v>
      </c>
      <c r="D58" s="482"/>
      <c r="E58" s="483"/>
      <c r="F58" s="90"/>
      <c r="G58" s="89"/>
      <c r="H58" s="475"/>
      <c r="I58" s="505"/>
    </row>
    <row r="59" spans="1:9" s="125" customFormat="1" ht="15" customHeight="1" x14ac:dyDescent="0.25">
      <c r="A59" s="90">
        <v>42965</v>
      </c>
      <c r="B59" s="89">
        <v>1</v>
      </c>
      <c r="C59" s="482" t="s">
        <v>217</v>
      </c>
      <c r="D59" s="482"/>
      <c r="E59" s="483"/>
      <c r="F59" s="90"/>
      <c r="G59" s="89"/>
      <c r="H59" s="475"/>
      <c r="I59" s="505"/>
    </row>
    <row r="60" spans="1:9" s="125" customFormat="1" ht="15" customHeight="1" x14ac:dyDescent="0.25">
      <c r="A60" s="90">
        <v>42970</v>
      </c>
      <c r="B60" s="89">
        <v>200</v>
      </c>
      <c r="C60" s="482" t="s">
        <v>238</v>
      </c>
      <c r="D60" s="482"/>
      <c r="E60" s="483"/>
      <c r="F60" s="90"/>
      <c r="G60" s="89"/>
      <c r="H60" s="475"/>
      <c r="I60" s="505"/>
    </row>
    <row r="61" spans="1:9" s="125" customFormat="1" ht="15" customHeight="1" x14ac:dyDescent="0.25">
      <c r="A61" s="90">
        <v>42970</v>
      </c>
      <c r="B61" s="89">
        <v>1</v>
      </c>
      <c r="C61" s="482" t="s">
        <v>217</v>
      </c>
      <c r="D61" s="482"/>
      <c r="E61" s="483"/>
      <c r="F61" s="90"/>
      <c r="G61" s="89"/>
      <c r="H61" s="475"/>
      <c r="I61" s="505"/>
    </row>
    <row r="62" spans="1:9" s="125" customFormat="1" ht="15" customHeight="1" x14ac:dyDescent="0.25">
      <c r="A62" s="90">
        <v>42973</v>
      </c>
      <c r="B62" s="89">
        <v>200</v>
      </c>
      <c r="C62" s="482" t="s">
        <v>238</v>
      </c>
      <c r="D62" s="482"/>
      <c r="E62" s="483"/>
      <c r="F62" s="90"/>
      <c r="G62" s="89"/>
      <c r="H62" s="475"/>
      <c r="I62" s="505"/>
    </row>
    <row r="63" spans="1:9" s="125" customFormat="1" ht="15" customHeight="1" x14ac:dyDescent="0.25">
      <c r="A63" s="90">
        <v>42976</v>
      </c>
      <c r="B63" s="89">
        <v>31650.57</v>
      </c>
      <c r="C63" s="482" t="s">
        <v>449</v>
      </c>
      <c r="D63" s="482"/>
      <c r="E63" s="483"/>
      <c r="F63" s="90"/>
      <c r="G63" s="89"/>
      <c r="H63" s="475"/>
      <c r="I63" s="505"/>
    </row>
    <row r="64" spans="1:9" s="125" customFormat="1" ht="15" customHeight="1" x14ac:dyDescent="0.25">
      <c r="A64" s="90">
        <v>42976</v>
      </c>
      <c r="B64" s="89">
        <v>2</v>
      </c>
      <c r="C64" s="482" t="s">
        <v>217</v>
      </c>
      <c r="D64" s="482"/>
      <c r="E64" s="483"/>
      <c r="F64" s="90"/>
      <c r="G64" s="89"/>
      <c r="H64" s="474"/>
      <c r="I64" s="513"/>
    </row>
    <row r="65" spans="1:9" s="125" customFormat="1" ht="15" customHeight="1" x14ac:dyDescent="0.25">
      <c r="A65" s="90">
        <v>42976</v>
      </c>
      <c r="B65" s="101">
        <v>1000</v>
      </c>
      <c r="C65" s="482" t="s">
        <v>238</v>
      </c>
      <c r="D65" s="482"/>
      <c r="E65" s="483"/>
      <c r="F65" s="100"/>
      <c r="G65" s="101"/>
      <c r="H65" s="475"/>
      <c r="I65" s="505"/>
    </row>
    <row r="66" spans="1:9" s="125" customFormat="1" ht="15" customHeight="1" x14ac:dyDescent="0.25">
      <c r="A66" s="90">
        <v>42976</v>
      </c>
      <c r="B66" s="89">
        <v>1</v>
      </c>
      <c r="C66" s="482" t="s">
        <v>217</v>
      </c>
      <c r="D66" s="482"/>
      <c r="E66" s="483"/>
      <c r="F66" s="100"/>
      <c r="G66" s="101"/>
      <c r="H66" s="475"/>
      <c r="I66" s="505"/>
    </row>
    <row r="67" spans="1:9" s="125" customFormat="1" ht="15" customHeight="1" x14ac:dyDescent="0.25">
      <c r="A67" s="90">
        <v>42976</v>
      </c>
      <c r="B67" s="101">
        <v>1550</v>
      </c>
      <c r="C67" s="482" t="s">
        <v>404</v>
      </c>
      <c r="D67" s="482"/>
      <c r="E67" s="483"/>
      <c r="F67" s="100"/>
      <c r="G67" s="101"/>
      <c r="H67" s="145"/>
      <c r="I67" s="146"/>
    </row>
    <row r="68" spans="1:9" s="125" customFormat="1" ht="15" customHeight="1" x14ac:dyDescent="0.25">
      <c r="A68" s="90">
        <v>42976</v>
      </c>
      <c r="B68" s="89">
        <v>1.5</v>
      </c>
      <c r="C68" s="482" t="s">
        <v>217</v>
      </c>
      <c r="D68" s="482"/>
      <c r="E68" s="483"/>
      <c r="F68" s="100"/>
      <c r="G68" s="101"/>
      <c r="H68" s="145"/>
      <c r="I68" s="146"/>
    </row>
    <row r="69" spans="1:9" s="125" customFormat="1" ht="15" customHeight="1" x14ac:dyDescent="0.25">
      <c r="A69" s="90">
        <v>42976</v>
      </c>
      <c r="B69" s="101">
        <v>544</v>
      </c>
      <c r="C69" s="482" t="s">
        <v>409</v>
      </c>
      <c r="D69" s="482"/>
      <c r="E69" s="483"/>
      <c r="F69" s="100"/>
      <c r="G69" s="101"/>
      <c r="H69" s="145"/>
      <c r="I69" s="146"/>
    </row>
    <row r="70" spans="1:9" s="125" customFormat="1" ht="15" customHeight="1" x14ac:dyDescent="0.25">
      <c r="A70" s="90">
        <v>42976</v>
      </c>
      <c r="B70" s="89">
        <v>1.5</v>
      </c>
      <c r="C70" s="482" t="s">
        <v>217</v>
      </c>
      <c r="D70" s="482"/>
      <c r="E70" s="483"/>
      <c r="F70" s="100"/>
      <c r="G70" s="101"/>
      <c r="H70" s="145"/>
      <c r="I70" s="146"/>
    </row>
    <row r="71" spans="1:9" s="125" customFormat="1" ht="15" customHeight="1" x14ac:dyDescent="0.25">
      <c r="A71" s="90">
        <v>42976</v>
      </c>
      <c r="B71" s="101">
        <v>900</v>
      </c>
      <c r="C71" s="482" t="s">
        <v>403</v>
      </c>
      <c r="D71" s="482"/>
      <c r="E71" s="483"/>
      <c r="F71" s="100"/>
      <c r="G71" s="101"/>
      <c r="H71" s="145"/>
      <c r="I71" s="146"/>
    </row>
    <row r="72" spans="1:9" s="125" customFormat="1" ht="15" customHeight="1" x14ac:dyDescent="0.25">
      <c r="A72" s="90">
        <v>42976</v>
      </c>
      <c r="B72" s="89">
        <v>1.5</v>
      </c>
      <c r="C72" s="482" t="s">
        <v>217</v>
      </c>
      <c r="D72" s="482"/>
      <c r="E72" s="483"/>
      <c r="F72" s="100"/>
      <c r="G72" s="101"/>
      <c r="H72" s="145"/>
      <c r="I72" s="146"/>
    </row>
    <row r="73" spans="1:9" s="125" customFormat="1" ht="15" customHeight="1" x14ac:dyDescent="0.25">
      <c r="A73" s="90">
        <v>42976</v>
      </c>
      <c r="B73" s="101">
        <v>300</v>
      </c>
      <c r="C73" s="482" t="s">
        <v>397</v>
      </c>
      <c r="D73" s="482"/>
      <c r="E73" s="483"/>
      <c r="F73" s="100"/>
      <c r="G73" s="101"/>
      <c r="H73" s="145"/>
      <c r="I73" s="146"/>
    </row>
    <row r="74" spans="1:9" s="125" customFormat="1" ht="15" customHeight="1" x14ac:dyDescent="0.25">
      <c r="A74" s="90">
        <v>42976</v>
      </c>
      <c r="B74" s="89">
        <v>1.5</v>
      </c>
      <c r="C74" s="482" t="s">
        <v>217</v>
      </c>
      <c r="D74" s="482"/>
      <c r="E74" s="483"/>
      <c r="F74" s="100"/>
      <c r="G74" s="101"/>
      <c r="H74" s="145"/>
      <c r="I74" s="146"/>
    </row>
    <row r="75" spans="1:9" s="125" customFormat="1" ht="15" customHeight="1" x14ac:dyDescent="0.25">
      <c r="A75" s="90">
        <v>42976</v>
      </c>
      <c r="B75" s="101">
        <v>300</v>
      </c>
      <c r="C75" s="482" t="s">
        <v>488</v>
      </c>
      <c r="D75" s="482"/>
      <c r="E75" s="483"/>
      <c r="F75" s="100"/>
      <c r="G75" s="101"/>
      <c r="H75" s="145"/>
      <c r="I75" s="146"/>
    </row>
    <row r="76" spans="1:9" s="125" customFormat="1" ht="15" customHeight="1" x14ac:dyDescent="0.25">
      <c r="A76" s="90">
        <v>42976</v>
      </c>
      <c r="B76" s="89">
        <v>1.5</v>
      </c>
      <c r="C76" s="482" t="s">
        <v>217</v>
      </c>
      <c r="D76" s="482"/>
      <c r="E76" s="483"/>
      <c r="F76" s="100"/>
      <c r="G76" s="101"/>
      <c r="H76" s="145"/>
      <c r="I76" s="146"/>
    </row>
    <row r="77" spans="1:9" s="125" customFormat="1" ht="15" customHeight="1" x14ac:dyDescent="0.25">
      <c r="A77" s="90">
        <v>42976</v>
      </c>
      <c r="B77" s="101">
        <v>300</v>
      </c>
      <c r="C77" s="482" t="s">
        <v>289</v>
      </c>
      <c r="D77" s="482"/>
      <c r="E77" s="483"/>
      <c r="F77" s="100"/>
      <c r="G77" s="101"/>
      <c r="H77" s="145"/>
      <c r="I77" s="146"/>
    </row>
    <row r="78" spans="1:9" s="125" customFormat="1" ht="15" customHeight="1" x14ac:dyDescent="0.25">
      <c r="A78" s="90">
        <v>42976</v>
      </c>
      <c r="B78" s="89">
        <v>1.5</v>
      </c>
      <c r="C78" s="482" t="s">
        <v>217</v>
      </c>
      <c r="D78" s="482"/>
      <c r="E78" s="483"/>
      <c r="F78" s="100"/>
      <c r="G78" s="101"/>
      <c r="H78" s="145"/>
      <c r="I78" s="146"/>
    </row>
    <row r="79" spans="1:9" s="125" customFormat="1" ht="15" customHeight="1" x14ac:dyDescent="0.25">
      <c r="A79" s="100">
        <v>42978</v>
      </c>
      <c r="B79" s="101">
        <v>800</v>
      </c>
      <c r="C79" s="482" t="s">
        <v>238</v>
      </c>
      <c r="D79" s="482"/>
      <c r="E79" s="483"/>
      <c r="F79" s="100"/>
      <c r="G79" s="101"/>
      <c r="H79" s="145"/>
      <c r="I79" s="146"/>
    </row>
    <row r="80" spans="1:9" s="125" customFormat="1" ht="15" customHeight="1" x14ac:dyDescent="0.25">
      <c r="A80" s="100">
        <v>42978</v>
      </c>
      <c r="B80" s="101">
        <v>100</v>
      </c>
      <c r="C80" s="482" t="s">
        <v>403</v>
      </c>
      <c r="D80" s="482"/>
      <c r="E80" s="483"/>
      <c r="F80" s="100"/>
      <c r="G80" s="101"/>
      <c r="H80" s="145"/>
      <c r="I80" s="146"/>
    </row>
    <row r="81" spans="1:9" s="125" customFormat="1" ht="15" customHeight="1" x14ac:dyDescent="0.25">
      <c r="A81" s="100">
        <v>42978</v>
      </c>
      <c r="B81" s="89">
        <v>1.5</v>
      </c>
      <c r="C81" s="482" t="s">
        <v>217</v>
      </c>
      <c r="D81" s="482"/>
      <c r="E81" s="483"/>
      <c r="F81" s="100"/>
      <c r="G81" s="101"/>
      <c r="H81" s="145"/>
      <c r="I81" s="146"/>
    </row>
    <row r="82" spans="1:9" s="125" customFormat="1" ht="15" customHeight="1" x14ac:dyDescent="0.25">
      <c r="A82" s="100">
        <v>42978</v>
      </c>
      <c r="B82" s="101">
        <v>165</v>
      </c>
      <c r="C82" s="482" t="s">
        <v>289</v>
      </c>
      <c r="D82" s="482"/>
      <c r="E82" s="483"/>
      <c r="F82" s="100"/>
      <c r="G82" s="101"/>
      <c r="H82" s="145"/>
      <c r="I82" s="146"/>
    </row>
    <row r="83" spans="1:9" s="125" customFormat="1" ht="15" customHeight="1" x14ac:dyDescent="0.25">
      <c r="A83" s="100">
        <v>42978</v>
      </c>
      <c r="B83" s="89">
        <v>1</v>
      </c>
      <c r="C83" s="482" t="s">
        <v>217</v>
      </c>
      <c r="D83" s="482"/>
      <c r="E83" s="483"/>
      <c r="F83" s="100"/>
      <c r="G83" s="101"/>
      <c r="H83" s="145"/>
      <c r="I83" s="146"/>
    </row>
    <row r="84" spans="1:9" s="125" customFormat="1" ht="15" customHeight="1" x14ac:dyDescent="0.25">
      <c r="A84" s="100">
        <v>42978</v>
      </c>
      <c r="B84" s="101">
        <v>165</v>
      </c>
      <c r="C84" s="482" t="s">
        <v>397</v>
      </c>
      <c r="D84" s="482"/>
      <c r="E84" s="483"/>
      <c r="F84" s="100"/>
      <c r="G84" s="101"/>
      <c r="H84" s="145"/>
      <c r="I84" s="146"/>
    </row>
    <row r="85" spans="1:9" s="125" customFormat="1" ht="15" customHeight="1" x14ac:dyDescent="0.25">
      <c r="A85" s="100">
        <v>42978</v>
      </c>
      <c r="B85" s="89">
        <v>1.5</v>
      </c>
      <c r="C85" s="482" t="s">
        <v>217</v>
      </c>
      <c r="D85" s="482"/>
      <c r="E85" s="483"/>
      <c r="F85" s="100"/>
      <c r="G85" s="101"/>
      <c r="H85" s="145"/>
      <c r="I85" s="146"/>
    </row>
    <row r="86" spans="1:9" s="125" customFormat="1" ht="15" customHeight="1" x14ac:dyDescent="0.25">
      <c r="A86" s="100">
        <v>42978</v>
      </c>
      <c r="B86" s="101">
        <v>165</v>
      </c>
      <c r="C86" s="482" t="s">
        <v>488</v>
      </c>
      <c r="D86" s="482"/>
      <c r="E86" s="483"/>
      <c r="F86" s="100"/>
      <c r="G86" s="101"/>
      <c r="H86" s="145"/>
      <c r="I86" s="146"/>
    </row>
    <row r="87" spans="1:9" s="125" customFormat="1" ht="15" customHeight="1" thickBot="1" x14ac:dyDescent="0.3">
      <c r="A87" s="110">
        <v>42978</v>
      </c>
      <c r="B87" s="102">
        <v>1.5</v>
      </c>
      <c r="C87" s="486" t="s">
        <v>217</v>
      </c>
      <c r="D87" s="486"/>
      <c r="E87" s="487"/>
      <c r="F87" s="110"/>
      <c r="G87" s="102"/>
      <c r="H87" s="147"/>
      <c r="I87" s="148"/>
    </row>
    <row r="88" spans="1:9" s="125" customFormat="1" x14ac:dyDescent="0.25"/>
  </sheetData>
  <mergeCells count="144">
    <mergeCell ref="C6:D6"/>
    <mergeCell ref="C7:D7"/>
    <mergeCell ref="C8:D8"/>
    <mergeCell ref="C9:D9"/>
    <mergeCell ref="C10:D10"/>
    <mergeCell ref="F10:G10"/>
    <mergeCell ref="C2:I2"/>
    <mergeCell ref="C3:D4"/>
    <mergeCell ref="E3:E4"/>
    <mergeCell ref="F3:H3"/>
    <mergeCell ref="I3:I4"/>
    <mergeCell ref="C5:D5"/>
    <mergeCell ref="F5:G5"/>
    <mergeCell ref="C15:E15"/>
    <mergeCell ref="H15:I15"/>
    <mergeCell ref="C16:E16"/>
    <mergeCell ref="H16:I16"/>
    <mergeCell ref="C17:E17"/>
    <mergeCell ref="H17:I17"/>
    <mergeCell ref="A11:I11"/>
    <mergeCell ref="A12:I12"/>
    <mergeCell ref="A13:E13"/>
    <mergeCell ref="F13:I13"/>
    <mergeCell ref="C14:E14"/>
    <mergeCell ref="H14:I14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51:E51"/>
    <mergeCell ref="H51:I51"/>
    <mergeCell ref="C52:E52"/>
    <mergeCell ref="H52:I52"/>
    <mergeCell ref="C53:E53"/>
    <mergeCell ref="H53:I53"/>
    <mergeCell ref="C48:E48"/>
    <mergeCell ref="H48:I48"/>
    <mergeCell ref="C49:E49"/>
    <mergeCell ref="H49:I49"/>
    <mergeCell ref="C50:E50"/>
    <mergeCell ref="H50:I50"/>
    <mergeCell ref="C57:E57"/>
    <mergeCell ref="H57:I57"/>
    <mergeCell ref="C58:E58"/>
    <mergeCell ref="H58:I58"/>
    <mergeCell ref="C59:E59"/>
    <mergeCell ref="H59:I59"/>
    <mergeCell ref="C54:E54"/>
    <mergeCell ref="H54:I54"/>
    <mergeCell ref="C55:E55"/>
    <mergeCell ref="H55:I55"/>
    <mergeCell ref="C56:E56"/>
    <mergeCell ref="H56:I56"/>
    <mergeCell ref="C63:E63"/>
    <mergeCell ref="H63:I63"/>
    <mergeCell ref="C64:E64"/>
    <mergeCell ref="H64:I64"/>
    <mergeCell ref="C65:E65"/>
    <mergeCell ref="H65:I65"/>
    <mergeCell ref="C60:E60"/>
    <mergeCell ref="H60:I60"/>
    <mergeCell ref="C61:E61"/>
    <mergeCell ref="H61:I61"/>
    <mergeCell ref="C62:E62"/>
    <mergeCell ref="H62:I62"/>
    <mergeCell ref="C71:E71"/>
    <mergeCell ref="C72:E72"/>
    <mergeCell ref="C73:E73"/>
    <mergeCell ref="C74:E74"/>
    <mergeCell ref="C75:E75"/>
    <mergeCell ref="C76:E76"/>
    <mergeCell ref="C66:E66"/>
    <mergeCell ref="H66:I66"/>
    <mergeCell ref="C67:E67"/>
    <mergeCell ref="C68:E68"/>
    <mergeCell ref="C69:E69"/>
    <mergeCell ref="C70:E70"/>
    <mergeCell ref="C83:E83"/>
    <mergeCell ref="C84:E84"/>
    <mergeCell ref="C85:E85"/>
    <mergeCell ref="C86:E86"/>
    <mergeCell ref="C87:E87"/>
    <mergeCell ref="C77:E77"/>
    <mergeCell ref="C78:E78"/>
    <mergeCell ref="C79:E79"/>
    <mergeCell ref="C80:E80"/>
    <mergeCell ref="C81:E81"/>
    <mergeCell ref="C82:E82"/>
  </mergeCells>
  <pageMargins left="0.7" right="0.7" top="0.75" bottom="0.75" header="0.3" footer="0.3"/>
  <pageSetup paperSize="9" scale="77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7"/>
  <dimension ref="A1:I43"/>
  <sheetViews>
    <sheetView topLeftCell="A22" zoomScaleNormal="100" workbookViewId="0">
      <selection activeCell="C24" sqref="C24:E24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503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504</v>
      </c>
      <c r="D5" s="359"/>
      <c r="E5" s="10">
        <v>1670.93</v>
      </c>
      <c r="F5" s="360">
        <v>671.85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7725</v>
      </c>
      <c r="F6" s="10">
        <v>1765</v>
      </c>
      <c r="G6" s="10">
        <v>36969.599999999999</v>
      </c>
      <c r="H6" s="26"/>
      <c r="I6" s="28"/>
    </row>
    <row r="7" spans="1:9" x14ac:dyDescent="0.25">
      <c r="C7" s="518" t="s">
        <v>473</v>
      </c>
      <c r="D7" s="519"/>
      <c r="E7" s="10"/>
      <c r="F7" s="10"/>
      <c r="G7" s="10"/>
      <c r="H7" s="26"/>
      <c r="I7" s="28"/>
    </row>
    <row r="8" spans="1:9" x14ac:dyDescent="0.25">
      <c r="C8" s="494" t="s">
        <v>298</v>
      </c>
      <c r="D8" s="495"/>
      <c r="E8" s="10">
        <v>4000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11147.57</v>
      </c>
      <c r="F9" s="10">
        <v>5036.4399999999996</v>
      </c>
      <c r="G9" s="10"/>
      <c r="H9" s="26"/>
      <c r="I9" s="28"/>
    </row>
    <row r="10" spans="1:9" ht="36.75" customHeight="1" thickBot="1" x14ac:dyDescent="0.3">
      <c r="C10" s="420" t="s">
        <v>505</v>
      </c>
      <c r="D10" s="421"/>
      <c r="E10" s="47">
        <f>E5+E6+E7+E8-E9</f>
        <v>2248.3600000000006</v>
      </c>
      <c r="F10" s="422">
        <f>F5+F6+G6+F7+F8-F9-G9</f>
        <v>34370.009999999995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81"/>
      <c r="F14" s="10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42983</v>
      </c>
      <c r="B15" s="89">
        <v>1250</v>
      </c>
      <c r="C15" s="482" t="s">
        <v>238</v>
      </c>
      <c r="D15" s="482"/>
      <c r="E15" s="483"/>
      <c r="F15" s="90">
        <v>42980</v>
      </c>
      <c r="G15" s="89">
        <v>31.5</v>
      </c>
      <c r="H15" s="482" t="s">
        <v>253</v>
      </c>
      <c r="I15" s="483"/>
    </row>
    <row r="16" spans="1:9" s="125" customFormat="1" ht="15" customHeight="1" x14ac:dyDescent="0.25">
      <c r="A16" s="90">
        <v>42983</v>
      </c>
      <c r="B16" s="89">
        <v>1.5</v>
      </c>
      <c r="C16" s="482" t="s">
        <v>217</v>
      </c>
      <c r="D16" s="482"/>
      <c r="E16" s="483"/>
      <c r="F16" s="90">
        <v>42984</v>
      </c>
      <c r="G16" s="89">
        <v>14.57</v>
      </c>
      <c r="H16" s="482" t="s">
        <v>244</v>
      </c>
      <c r="I16" s="483"/>
    </row>
    <row r="17" spans="1:9" s="125" customFormat="1" ht="15" customHeight="1" x14ac:dyDescent="0.25">
      <c r="A17" s="90">
        <v>42983</v>
      </c>
      <c r="B17" s="89">
        <v>52.2</v>
      </c>
      <c r="C17" s="482" t="s">
        <v>483</v>
      </c>
      <c r="D17" s="482"/>
      <c r="E17" s="483"/>
      <c r="F17" s="90">
        <v>42985</v>
      </c>
      <c r="G17" s="89">
        <v>8.35</v>
      </c>
      <c r="H17" s="482" t="s">
        <v>244</v>
      </c>
      <c r="I17" s="483"/>
    </row>
    <row r="18" spans="1:9" s="125" customFormat="1" ht="15" customHeight="1" x14ac:dyDescent="0.25">
      <c r="A18" s="90">
        <v>42989</v>
      </c>
      <c r="B18" s="89">
        <v>1250</v>
      </c>
      <c r="C18" s="482" t="s">
        <v>238</v>
      </c>
      <c r="D18" s="482"/>
      <c r="E18" s="483"/>
      <c r="F18" s="90">
        <v>42985</v>
      </c>
      <c r="G18" s="89">
        <v>91.5</v>
      </c>
      <c r="H18" s="482" t="s">
        <v>16</v>
      </c>
      <c r="I18" s="483"/>
    </row>
    <row r="19" spans="1:9" s="125" customFormat="1" ht="15" customHeight="1" x14ac:dyDescent="0.25">
      <c r="A19" s="90">
        <v>42989</v>
      </c>
      <c r="B19" s="89">
        <v>1</v>
      </c>
      <c r="C19" s="482" t="s">
        <v>217</v>
      </c>
      <c r="D19" s="482"/>
      <c r="E19" s="483"/>
      <c r="F19" s="90">
        <v>42986</v>
      </c>
      <c r="G19" s="89">
        <v>7.35</v>
      </c>
      <c r="H19" s="482" t="s">
        <v>244</v>
      </c>
      <c r="I19" s="483"/>
    </row>
    <row r="20" spans="1:9" s="125" customFormat="1" ht="15" customHeight="1" x14ac:dyDescent="0.25">
      <c r="A20" s="90">
        <v>42989</v>
      </c>
      <c r="B20" s="89">
        <v>2000</v>
      </c>
      <c r="C20" s="482" t="s">
        <v>474</v>
      </c>
      <c r="D20" s="482"/>
      <c r="E20" s="483"/>
      <c r="F20" s="90">
        <v>42987</v>
      </c>
      <c r="G20" s="89">
        <v>3.99</v>
      </c>
      <c r="H20" s="482" t="s">
        <v>244</v>
      </c>
      <c r="I20" s="483"/>
    </row>
    <row r="21" spans="1:9" s="125" customFormat="1" ht="15" customHeight="1" x14ac:dyDescent="0.25">
      <c r="A21" s="90">
        <v>42989</v>
      </c>
      <c r="B21" s="89">
        <v>1.5</v>
      </c>
      <c r="C21" s="482" t="s">
        <v>217</v>
      </c>
      <c r="D21" s="482"/>
      <c r="E21" s="483"/>
      <c r="F21" s="90">
        <v>42989</v>
      </c>
      <c r="G21" s="89">
        <v>10.93</v>
      </c>
      <c r="H21" s="482" t="s">
        <v>244</v>
      </c>
      <c r="I21" s="483"/>
    </row>
    <row r="22" spans="1:9" s="125" customFormat="1" ht="15" customHeight="1" x14ac:dyDescent="0.25">
      <c r="A22" s="90">
        <v>42991</v>
      </c>
      <c r="B22" s="89">
        <v>1500</v>
      </c>
      <c r="C22" s="482" t="s">
        <v>238</v>
      </c>
      <c r="D22" s="482"/>
      <c r="E22" s="483"/>
      <c r="F22" s="90">
        <v>42989</v>
      </c>
      <c r="G22" s="89">
        <v>4000</v>
      </c>
      <c r="H22" s="482" t="s">
        <v>290</v>
      </c>
      <c r="I22" s="483"/>
    </row>
    <row r="23" spans="1:9" s="125" customFormat="1" ht="15" customHeight="1" x14ac:dyDescent="0.25">
      <c r="A23" s="90">
        <v>42991</v>
      </c>
      <c r="B23" s="89">
        <v>74.8</v>
      </c>
      <c r="C23" s="482" t="s">
        <v>273</v>
      </c>
      <c r="D23" s="482"/>
      <c r="E23" s="483"/>
      <c r="F23" s="90">
        <v>42990</v>
      </c>
      <c r="G23" s="89">
        <v>14.26</v>
      </c>
      <c r="H23" s="482" t="s">
        <v>244</v>
      </c>
      <c r="I23" s="483"/>
    </row>
    <row r="24" spans="1:9" s="125" customFormat="1" ht="15" customHeight="1" x14ac:dyDescent="0.25">
      <c r="A24" s="90">
        <v>42996</v>
      </c>
      <c r="B24" s="89">
        <v>43</v>
      </c>
      <c r="C24" s="482" t="s">
        <v>457</v>
      </c>
      <c r="D24" s="482"/>
      <c r="E24" s="483"/>
      <c r="F24" s="90">
        <v>42991</v>
      </c>
      <c r="G24" s="89">
        <v>6</v>
      </c>
      <c r="H24" s="482" t="s">
        <v>244</v>
      </c>
      <c r="I24" s="483"/>
    </row>
    <row r="25" spans="1:9" s="125" customFormat="1" ht="15" customHeight="1" x14ac:dyDescent="0.25">
      <c r="A25" s="90">
        <v>42996</v>
      </c>
      <c r="B25" s="89">
        <v>1800.57</v>
      </c>
      <c r="C25" s="482" t="s">
        <v>343</v>
      </c>
      <c r="D25" s="482"/>
      <c r="E25" s="483"/>
      <c r="F25" s="90">
        <v>42992</v>
      </c>
      <c r="G25" s="89">
        <v>24.7</v>
      </c>
      <c r="H25" s="482" t="s">
        <v>244</v>
      </c>
      <c r="I25" s="483"/>
    </row>
    <row r="26" spans="1:9" s="125" customFormat="1" ht="15" customHeight="1" x14ac:dyDescent="0.25">
      <c r="A26" s="90">
        <v>42999</v>
      </c>
      <c r="B26" s="89">
        <v>236</v>
      </c>
      <c r="C26" s="482" t="s">
        <v>463</v>
      </c>
      <c r="D26" s="482"/>
      <c r="E26" s="483"/>
      <c r="F26" s="90">
        <v>42993</v>
      </c>
      <c r="G26" s="89">
        <v>19.89</v>
      </c>
      <c r="H26" s="482" t="s">
        <v>244</v>
      </c>
      <c r="I26" s="483"/>
    </row>
    <row r="27" spans="1:9" s="125" customFormat="1" ht="15" customHeight="1" x14ac:dyDescent="0.25">
      <c r="A27" s="90">
        <v>42999</v>
      </c>
      <c r="B27" s="89">
        <v>1</v>
      </c>
      <c r="C27" s="482" t="s">
        <v>217</v>
      </c>
      <c r="D27" s="482"/>
      <c r="E27" s="483"/>
      <c r="F27" s="90">
        <v>42994</v>
      </c>
      <c r="G27" s="89">
        <v>17.170000000000002</v>
      </c>
      <c r="H27" s="482" t="s">
        <v>244</v>
      </c>
      <c r="I27" s="483"/>
    </row>
    <row r="28" spans="1:9" s="125" customFormat="1" ht="15" customHeight="1" x14ac:dyDescent="0.25">
      <c r="A28" s="90">
        <v>43000</v>
      </c>
      <c r="B28" s="89">
        <v>900</v>
      </c>
      <c r="C28" s="482" t="s">
        <v>396</v>
      </c>
      <c r="D28" s="482"/>
      <c r="E28" s="483"/>
      <c r="F28" s="90">
        <v>42996</v>
      </c>
      <c r="G28" s="89">
        <v>49.96</v>
      </c>
      <c r="H28" s="482" t="s">
        <v>244</v>
      </c>
      <c r="I28" s="483"/>
    </row>
    <row r="29" spans="1:9" s="125" customFormat="1" ht="15" customHeight="1" x14ac:dyDescent="0.25">
      <c r="A29" s="90">
        <v>43000</v>
      </c>
      <c r="B29" s="89">
        <v>1.5</v>
      </c>
      <c r="C29" s="482" t="s">
        <v>217</v>
      </c>
      <c r="D29" s="482"/>
      <c r="E29" s="483"/>
      <c r="F29" s="90">
        <v>42996</v>
      </c>
      <c r="G29" s="89">
        <v>61</v>
      </c>
      <c r="H29" s="482" t="s">
        <v>21</v>
      </c>
      <c r="I29" s="483"/>
    </row>
    <row r="30" spans="1:9" s="125" customFormat="1" ht="15" customHeight="1" x14ac:dyDescent="0.25">
      <c r="A30" s="90">
        <v>43007</v>
      </c>
      <c r="B30" s="89">
        <v>1100</v>
      </c>
      <c r="C30" s="482" t="s">
        <v>238</v>
      </c>
      <c r="D30" s="482"/>
      <c r="E30" s="483"/>
      <c r="F30" s="90">
        <v>42996</v>
      </c>
      <c r="G30" s="89">
        <v>338</v>
      </c>
      <c r="H30" s="482" t="s">
        <v>20</v>
      </c>
      <c r="I30" s="483"/>
    </row>
    <row r="31" spans="1:9" s="125" customFormat="1" ht="15" customHeight="1" x14ac:dyDescent="0.25">
      <c r="A31" s="90">
        <v>43007</v>
      </c>
      <c r="B31" s="89">
        <v>1.5</v>
      </c>
      <c r="C31" s="482" t="s">
        <v>217</v>
      </c>
      <c r="D31" s="482"/>
      <c r="E31" s="483"/>
      <c r="F31" s="90">
        <v>42996</v>
      </c>
      <c r="G31" s="89">
        <v>98</v>
      </c>
      <c r="H31" s="482" t="s">
        <v>22</v>
      </c>
      <c r="I31" s="483"/>
    </row>
    <row r="32" spans="1:9" s="125" customFormat="1" ht="15" customHeight="1" x14ac:dyDescent="0.25">
      <c r="A32" s="90">
        <v>43007</v>
      </c>
      <c r="B32" s="89">
        <v>465</v>
      </c>
      <c r="C32" s="482" t="s">
        <v>397</v>
      </c>
      <c r="D32" s="482"/>
      <c r="E32" s="483"/>
      <c r="F32" s="90">
        <v>42997</v>
      </c>
      <c r="G32" s="89">
        <v>38.799999999999997</v>
      </c>
      <c r="H32" s="482" t="s">
        <v>244</v>
      </c>
      <c r="I32" s="483"/>
    </row>
    <row r="33" spans="1:9" s="125" customFormat="1" ht="15" customHeight="1" x14ac:dyDescent="0.25">
      <c r="A33" s="90">
        <v>43007</v>
      </c>
      <c r="B33" s="89">
        <v>1.5</v>
      </c>
      <c r="C33" s="482" t="s">
        <v>217</v>
      </c>
      <c r="D33" s="482"/>
      <c r="E33" s="483"/>
      <c r="F33" s="90">
        <v>42998</v>
      </c>
      <c r="G33" s="89">
        <v>44.4</v>
      </c>
      <c r="H33" s="482" t="s">
        <v>244</v>
      </c>
      <c r="I33" s="483"/>
    </row>
    <row r="34" spans="1:9" s="125" customFormat="1" ht="15" customHeight="1" x14ac:dyDescent="0.25">
      <c r="A34" s="90">
        <v>43007</v>
      </c>
      <c r="B34" s="89">
        <v>465</v>
      </c>
      <c r="C34" s="482" t="s">
        <v>488</v>
      </c>
      <c r="D34" s="482"/>
      <c r="E34" s="483"/>
      <c r="F34" s="90">
        <v>42999</v>
      </c>
      <c r="G34" s="89">
        <v>50.24</v>
      </c>
      <c r="H34" s="482" t="s">
        <v>244</v>
      </c>
      <c r="I34" s="483"/>
    </row>
    <row r="35" spans="1:9" s="125" customFormat="1" ht="15" customHeight="1" x14ac:dyDescent="0.25">
      <c r="A35" s="90">
        <v>43007</v>
      </c>
      <c r="B35" s="89">
        <v>1.5</v>
      </c>
      <c r="C35" s="482" t="s">
        <v>217</v>
      </c>
      <c r="D35" s="482"/>
      <c r="E35" s="483"/>
      <c r="F35" s="90">
        <v>43000</v>
      </c>
      <c r="G35" s="89">
        <v>19.46</v>
      </c>
      <c r="H35" s="482" t="s">
        <v>244</v>
      </c>
      <c r="I35" s="483"/>
    </row>
    <row r="36" spans="1:9" s="125" customFormat="1" ht="15" customHeight="1" x14ac:dyDescent="0.25">
      <c r="A36" s="90"/>
      <c r="B36" s="89"/>
      <c r="C36" s="482"/>
      <c r="D36" s="482"/>
      <c r="E36" s="483"/>
      <c r="F36" s="90">
        <v>43001</v>
      </c>
      <c r="G36" s="89">
        <v>7.08</v>
      </c>
      <c r="H36" s="482" t="s">
        <v>244</v>
      </c>
      <c r="I36" s="483"/>
    </row>
    <row r="37" spans="1:9" s="125" customFormat="1" ht="15" customHeight="1" x14ac:dyDescent="0.25">
      <c r="A37" s="90"/>
      <c r="B37" s="89"/>
      <c r="C37" s="482"/>
      <c r="D37" s="482"/>
      <c r="E37" s="483"/>
      <c r="F37" s="90">
        <v>43003</v>
      </c>
      <c r="G37" s="89">
        <v>22.43</v>
      </c>
      <c r="H37" s="482" t="s">
        <v>244</v>
      </c>
      <c r="I37" s="483"/>
    </row>
    <row r="38" spans="1:9" s="125" customFormat="1" ht="15" customHeight="1" x14ac:dyDescent="0.25">
      <c r="A38" s="90"/>
      <c r="B38" s="89"/>
      <c r="C38" s="482"/>
      <c r="D38" s="482"/>
      <c r="E38" s="483"/>
      <c r="F38" s="90">
        <v>43004</v>
      </c>
      <c r="G38" s="89">
        <v>23.24</v>
      </c>
      <c r="H38" s="482" t="s">
        <v>244</v>
      </c>
      <c r="I38" s="483"/>
    </row>
    <row r="39" spans="1:9" s="125" customFormat="1" ht="15" customHeight="1" x14ac:dyDescent="0.25">
      <c r="A39" s="90"/>
      <c r="B39" s="89"/>
      <c r="C39" s="482"/>
      <c r="D39" s="482"/>
      <c r="E39" s="483"/>
      <c r="F39" s="90">
        <v>43005</v>
      </c>
      <c r="G39" s="89">
        <v>5.69</v>
      </c>
      <c r="H39" s="482" t="s">
        <v>244</v>
      </c>
      <c r="I39" s="483"/>
    </row>
    <row r="40" spans="1:9" s="125" customFormat="1" ht="15" customHeight="1" x14ac:dyDescent="0.25">
      <c r="A40" s="90"/>
      <c r="B40" s="89"/>
      <c r="C40" s="482"/>
      <c r="D40" s="482"/>
      <c r="E40" s="483"/>
      <c r="F40" s="90">
        <v>43006</v>
      </c>
      <c r="G40" s="89">
        <v>7.96</v>
      </c>
      <c r="H40" s="482" t="s">
        <v>244</v>
      </c>
      <c r="I40" s="483"/>
    </row>
    <row r="41" spans="1:9" s="125" customFormat="1" ht="15" customHeight="1" x14ac:dyDescent="0.25">
      <c r="A41" s="90"/>
      <c r="B41" s="89"/>
      <c r="C41" s="482"/>
      <c r="D41" s="482"/>
      <c r="E41" s="483"/>
      <c r="F41" s="90">
        <v>43007</v>
      </c>
      <c r="G41" s="89">
        <v>10.6</v>
      </c>
      <c r="H41" s="482" t="s">
        <v>244</v>
      </c>
      <c r="I41" s="483"/>
    </row>
    <row r="42" spans="1:9" s="125" customFormat="1" ht="15" customHeight="1" thickBot="1" x14ac:dyDescent="0.3">
      <c r="A42" s="110"/>
      <c r="B42" s="102"/>
      <c r="C42" s="486"/>
      <c r="D42" s="486"/>
      <c r="E42" s="487"/>
      <c r="F42" s="110">
        <v>43008</v>
      </c>
      <c r="G42" s="102">
        <v>9.3699999999999992</v>
      </c>
      <c r="H42" s="486" t="s">
        <v>244</v>
      </c>
      <c r="I42" s="487"/>
    </row>
    <row r="43" spans="1:9" s="125" customFormat="1" x14ac:dyDescent="0.25"/>
  </sheetData>
  <mergeCells count="75">
    <mergeCell ref="C42:E42"/>
    <mergeCell ref="H42:I42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A11:I11"/>
    <mergeCell ref="A12:I12"/>
    <mergeCell ref="A13:E13"/>
    <mergeCell ref="F13:I13"/>
    <mergeCell ref="C14:E14"/>
    <mergeCell ref="H14:I14"/>
    <mergeCell ref="F10:G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C9:D9"/>
    <mergeCell ref="C10:D10"/>
  </mergeCells>
  <pageMargins left="0.7" right="0.7" top="0.75" bottom="0.75" header="0.3" footer="0.3"/>
  <pageSetup paperSize="9" scale="77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8"/>
  <dimension ref="A1:I52"/>
  <sheetViews>
    <sheetView topLeftCell="A16" zoomScaleNormal="100" workbookViewId="0">
      <selection activeCell="C32" sqref="C32:E32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506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509</v>
      </c>
      <c r="D5" s="359"/>
      <c r="E5" s="10">
        <v>2248.36</v>
      </c>
      <c r="F5" s="360">
        <v>34370.01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9335</v>
      </c>
      <c r="F6" s="10">
        <v>2000</v>
      </c>
      <c r="G6" s="10">
        <v>38281.5</v>
      </c>
      <c r="H6" s="26"/>
      <c r="I6" s="28"/>
    </row>
    <row r="7" spans="1:9" x14ac:dyDescent="0.25">
      <c r="C7" s="518" t="s">
        <v>473</v>
      </c>
      <c r="D7" s="519"/>
      <c r="E7" s="10"/>
      <c r="F7" s="10"/>
      <c r="G7" s="10"/>
      <c r="H7" s="26"/>
      <c r="I7" s="28"/>
    </row>
    <row r="8" spans="1:9" x14ac:dyDescent="0.25">
      <c r="C8" s="494" t="s">
        <v>298</v>
      </c>
      <c r="D8" s="495"/>
      <c r="E8" s="10">
        <v>71000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47840.87</v>
      </c>
      <c r="F9" s="10">
        <v>72389.009999999995</v>
      </c>
      <c r="G9" s="10"/>
      <c r="H9" s="26"/>
      <c r="I9" s="28"/>
    </row>
    <row r="10" spans="1:9" ht="36.75" customHeight="1" thickBot="1" x14ac:dyDescent="0.3">
      <c r="C10" s="420" t="s">
        <v>510</v>
      </c>
      <c r="D10" s="421"/>
      <c r="E10" s="47">
        <f>E5+E6+E7+E8-E9</f>
        <v>34742.49</v>
      </c>
      <c r="F10" s="422">
        <f>F5+F6+G6+F7+F8-F9-G9</f>
        <v>2262.5000000000146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44"/>
      <c r="F14" s="10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43010</v>
      </c>
      <c r="B15" s="89">
        <v>1000</v>
      </c>
      <c r="C15" s="482" t="s">
        <v>459</v>
      </c>
      <c r="D15" s="482"/>
      <c r="E15" s="491"/>
      <c r="F15" s="90">
        <v>43010</v>
      </c>
      <c r="G15" s="89">
        <v>31.5</v>
      </c>
      <c r="H15" s="482" t="s">
        <v>253</v>
      </c>
      <c r="I15" s="483"/>
    </row>
    <row r="16" spans="1:9" s="125" customFormat="1" ht="15" customHeight="1" x14ac:dyDescent="0.25">
      <c r="A16" s="90">
        <v>43010</v>
      </c>
      <c r="B16" s="89">
        <v>6.5</v>
      </c>
      <c r="C16" s="482" t="s">
        <v>217</v>
      </c>
      <c r="D16" s="482"/>
      <c r="E16" s="491"/>
      <c r="F16" s="90">
        <v>43010</v>
      </c>
      <c r="G16" s="89">
        <v>15.71</v>
      </c>
      <c r="H16" s="482" t="s">
        <v>244</v>
      </c>
      <c r="I16" s="483"/>
    </row>
    <row r="17" spans="1:9" s="125" customFormat="1" ht="15" customHeight="1" x14ac:dyDescent="0.25">
      <c r="A17" s="90">
        <v>43012</v>
      </c>
      <c r="B17" s="89">
        <v>1579</v>
      </c>
      <c r="C17" s="482" t="s">
        <v>404</v>
      </c>
      <c r="D17" s="482"/>
      <c r="E17" s="491"/>
      <c r="F17" s="90">
        <v>43011</v>
      </c>
      <c r="G17" s="89">
        <v>18.559999999999999</v>
      </c>
      <c r="H17" s="482" t="s">
        <v>244</v>
      </c>
      <c r="I17" s="483"/>
    </row>
    <row r="18" spans="1:9" s="125" customFormat="1" ht="15" customHeight="1" x14ac:dyDescent="0.25">
      <c r="A18" s="90">
        <v>43012</v>
      </c>
      <c r="B18" s="89">
        <v>4</v>
      </c>
      <c r="C18" s="482" t="s">
        <v>217</v>
      </c>
      <c r="D18" s="482"/>
      <c r="E18" s="491"/>
      <c r="F18" s="90">
        <v>43011</v>
      </c>
      <c r="G18" s="89">
        <v>180</v>
      </c>
      <c r="H18" s="482" t="s">
        <v>239</v>
      </c>
      <c r="I18" s="483"/>
    </row>
    <row r="19" spans="1:9" s="125" customFormat="1" ht="15" customHeight="1" x14ac:dyDescent="0.25">
      <c r="A19" s="90">
        <v>43014</v>
      </c>
      <c r="B19" s="89">
        <v>52.2</v>
      </c>
      <c r="C19" s="482" t="s">
        <v>483</v>
      </c>
      <c r="D19" s="482"/>
      <c r="E19" s="491"/>
      <c r="F19" s="90">
        <v>43012</v>
      </c>
      <c r="G19" s="89">
        <v>26.24</v>
      </c>
      <c r="H19" s="482" t="s">
        <v>244</v>
      </c>
      <c r="I19" s="483"/>
    </row>
    <row r="20" spans="1:9" s="125" customFormat="1" ht="15" customHeight="1" x14ac:dyDescent="0.25">
      <c r="A20" s="90">
        <v>43017</v>
      </c>
      <c r="B20" s="89">
        <v>32387.5</v>
      </c>
      <c r="C20" s="482" t="s">
        <v>449</v>
      </c>
      <c r="D20" s="482"/>
      <c r="E20" s="491"/>
      <c r="F20" s="90">
        <v>43013</v>
      </c>
      <c r="G20" s="89">
        <v>1.3</v>
      </c>
      <c r="H20" s="482" t="s">
        <v>244</v>
      </c>
      <c r="I20" s="483"/>
    </row>
    <row r="21" spans="1:9" s="125" customFormat="1" ht="15" customHeight="1" x14ac:dyDescent="0.25">
      <c r="A21" s="90">
        <v>43017</v>
      </c>
      <c r="B21" s="89">
        <v>4</v>
      </c>
      <c r="C21" s="482" t="s">
        <v>217</v>
      </c>
      <c r="D21" s="482"/>
      <c r="E21" s="491"/>
      <c r="F21" s="90">
        <v>43013</v>
      </c>
      <c r="G21" s="89">
        <v>36000</v>
      </c>
      <c r="H21" s="482" t="s">
        <v>290</v>
      </c>
      <c r="I21" s="483"/>
    </row>
    <row r="22" spans="1:9" s="125" customFormat="1" ht="15" customHeight="1" x14ac:dyDescent="0.25">
      <c r="A22" s="90">
        <v>43017</v>
      </c>
      <c r="B22" s="89">
        <v>544</v>
      </c>
      <c r="C22" s="482" t="s">
        <v>409</v>
      </c>
      <c r="D22" s="482"/>
      <c r="E22" s="491"/>
      <c r="F22" s="90">
        <v>43014</v>
      </c>
      <c r="G22" s="89">
        <v>7.13</v>
      </c>
      <c r="H22" s="482" t="s">
        <v>244</v>
      </c>
      <c r="I22" s="483"/>
    </row>
    <row r="23" spans="1:9" s="125" customFormat="1" ht="15" customHeight="1" x14ac:dyDescent="0.25">
      <c r="A23" s="90">
        <v>43017</v>
      </c>
      <c r="B23" s="89">
        <v>4</v>
      </c>
      <c r="C23" s="482" t="s">
        <v>217</v>
      </c>
      <c r="D23" s="482"/>
      <c r="E23" s="491"/>
      <c r="F23" s="90">
        <v>43015</v>
      </c>
      <c r="G23" s="89">
        <v>11.22</v>
      </c>
      <c r="H23" s="482" t="s">
        <v>244</v>
      </c>
      <c r="I23" s="483"/>
    </row>
    <row r="24" spans="1:9" s="125" customFormat="1" ht="15" customHeight="1" x14ac:dyDescent="0.25">
      <c r="A24" s="90">
        <v>43017</v>
      </c>
      <c r="B24" s="89">
        <v>1000</v>
      </c>
      <c r="C24" s="482" t="s">
        <v>396</v>
      </c>
      <c r="D24" s="482"/>
      <c r="E24" s="491"/>
      <c r="F24" s="90">
        <v>43017</v>
      </c>
      <c r="G24" s="89">
        <v>6.68</v>
      </c>
      <c r="H24" s="482" t="s">
        <v>244</v>
      </c>
      <c r="I24" s="483"/>
    </row>
    <row r="25" spans="1:9" s="125" customFormat="1" ht="15" customHeight="1" x14ac:dyDescent="0.25">
      <c r="A25" s="90">
        <v>43017</v>
      </c>
      <c r="B25" s="89">
        <v>4</v>
      </c>
      <c r="C25" s="482" t="s">
        <v>217</v>
      </c>
      <c r="D25" s="482"/>
      <c r="E25" s="491"/>
      <c r="F25" s="90">
        <v>43017</v>
      </c>
      <c r="G25" s="89">
        <v>95.75</v>
      </c>
      <c r="H25" s="482" t="s">
        <v>16</v>
      </c>
      <c r="I25" s="483"/>
    </row>
    <row r="26" spans="1:9" s="125" customFormat="1" ht="15" customHeight="1" x14ac:dyDescent="0.25">
      <c r="A26" s="90">
        <v>43017</v>
      </c>
      <c r="B26" s="89">
        <v>2000</v>
      </c>
      <c r="C26" s="482" t="s">
        <v>474</v>
      </c>
      <c r="D26" s="482"/>
      <c r="E26" s="491"/>
      <c r="F26" s="90">
        <v>43018</v>
      </c>
      <c r="G26" s="89">
        <v>23.36</v>
      </c>
      <c r="H26" s="482" t="s">
        <v>244</v>
      </c>
      <c r="I26" s="483"/>
    </row>
    <row r="27" spans="1:9" s="125" customFormat="1" ht="15" customHeight="1" x14ac:dyDescent="0.25">
      <c r="A27" s="90">
        <v>43017</v>
      </c>
      <c r="B27" s="89">
        <v>4</v>
      </c>
      <c r="C27" s="482" t="s">
        <v>217</v>
      </c>
      <c r="D27" s="482"/>
      <c r="E27" s="491"/>
      <c r="F27" s="90">
        <v>43019</v>
      </c>
      <c r="G27" s="89">
        <v>5.17</v>
      </c>
      <c r="H27" s="482" t="s">
        <v>244</v>
      </c>
      <c r="I27" s="483"/>
    </row>
    <row r="28" spans="1:9" s="125" customFormat="1" ht="15" customHeight="1" x14ac:dyDescent="0.25">
      <c r="A28" s="90">
        <v>43019</v>
      </c>
      <c r="B28" s="89">
        <v>74.8</v>
      </c>
      <c r="C28" s="482" t="s">
        <v>273</v>
      </c>
      <c r="D28" s="482"/>
      <c r="E28" s="491"/>
      <c r="F28" s="90">
        <v>43020</v>
      </c>
      <c r="G28" s="89">
        <v>9.1</v>
      </c>
      <c r="H28" s="482" t="s">
        <v>244</v>
      </c>
      <c r="I28" s="483"/>
    </row>
    <row r="29" spans="1:9" s="125" customFormat="1" ht="15" customHeight="1" x14ac:dyDescent="0.25">
      <c r="A29" s="90">
        <v>43020</v>
      </c>
      <c r="B29" s="89">
        <v>1400</v>
      </c>
      <c r="C29" s="482" t="s">
        <v>238</v>
      </c>
      <c r="D29" s="482"/>
      <c r="E29" s="491"/>
      <c r="F29" s="90">
        <v>43021</v>
      </c>
      <c r="G29" s="89">
        <v>19.100000000000001</v>
      </c>
      <c r="H29" s="482" t="s">
        <v>244</v>
      </c>
      <c r="I29" s="483"/>
    </row>
    <row r="30" spans="1:9" s="125" customFormat="1" ht="15" customHeight="1" x14ac:dyDescent="0.25">
      <c r="A30" s="90">
        <v>43020</v>
      </c>
      <c r="B30" s="89">
        <v>4</v>
      </c>
      <c r="C30" s="482" t="s">
        <v>217</v>
      </c>
      <c r="D30" s="482"/>
      <c r="E30" s="491"/>
      <c r="F30" s="90">
        <v>43022</v>
      </c>
      <c r="G30" s="89">
        <v>16.22</v>
      </c>
      <c r="H30" s="482" t="s">
        <v>244</v>
      </c>
      <c r="I30" s="483"/>
    </row>
    <row r="31" spans="1:9" s="125" customFormat="1" ht="15" customHeight="1" x14ac:dyDescent="0.25">
      <c r="A31" s="90">
        <v>43029</v>
      </c>
      <c r="B31" s="89">
        <v>1802.41</v>
      </c>
      <c r="C31" s="482" t="s">
        <v>343</v>
      </c>
      <c r="D31" s="482"/>
      <c r="E31" s="491"/>
      <c r="F31" s="90">
        <v>43024</v>
      </c>
      <c r="G31" s="89">
        <v>16.239999999999998</v>
      </c>
      <c r="H31" s="482" t="s">
        <v>244</v>
      </c>
      <c r="I31" s="483"/>
    </row>
    <row r="32" spans="1:9" s="125" customFormat="1" ht="15" customHeight="1" x14ac:dyDescent="0.25">
      <c r="A32" s="90">
        <v>43029</v>
      </c>
      <c r="B32" s="89">
        <v>1652.06</v>
      </c>
      <c r="C32" s="482" t="s">
        <v>507</v>
      </c>
      <c r="D32" s="482"/>
      <c r="E32" s="491"/>
      <c r="F32" s="90">
        <v>43024</v>
      </c>
      <c r="G32" s="89">
        <v>87</v>
      </c>
      <c r="H32" s="482" t="s">
        <v>22</v>
      </c>
      <c r="I32" s="483"/>
    </row>
    <row r="33" spans="1:9" s="125" customFormat="1" ht="15" customHeight="1" x14ac:dyDescent="0.25">
      <c r="A33" s="90">
        <v>43033</v>
      </c>
      <c r="B33" s="89">
        <v>1000</v>
      </c>
      <c r="C33" s="482" t="s">
        <v>459</v>
      </c>
      <c r="D33" s="482"/>
      <c r="E33" s="491"/>
      <c r="F33" s="90">
        <v>43024</v>
      </c>
      <c r="G33" s="89">
        <v>74</v>
      </c>
      <c r="H33" s="482" t="s">
        <v>194</v>
      </c>
      <c r="I33" s="483"/>
    </row>
    <row r="34" spans="1:9" s="125" customFormat="1" ht="15" customHeight="1" x14ac:dyDescent="0.25">
      <c r="A34" s="90">
        <v>43033</v>
      </c>
      <c r="B34" s="89">
        <v>4</v>
      </c>
      <c r="C34" s="482" t="s">
        <v>217</v>
      </c>
      <c r="D34" s="482"/>
      <c r="E34" s="491"/>
      <c r="F34" s="90">
        <v>43024</v>
      </c>
      <c r="G34" s="89">
        <v>44</v>
      </c>
      <c r="H34" s="482" t="s">
        <v>19</v>
      </c>
      <c r="I34" s="483"/>
    </row>
    <row r="35" spans="1:9" s="125" customFormat="1" ht="15" customHeight="1" x14ac:dyDescent="0.25">
      <c r="A35" s="90">
        <v>43033</v>
      </c>
      <c r="B35" s="89">
        <v>1000</v>
      </c>
      <c r="C35" s="482" t="s">
        <v>396</v>
      </c>
      <c r="D35" s="482"/>
      <c r="E35" s="491"/>
      <c r="F35" s="90">
        <v>43024</v>
      </c>
      <c r="G35" s="89">
        <v>54</v>
      </c>
      <c r="H35" s="482" t="s">
        <v>21</v>
      </c>
      <c r="I35" s="483"/>
    </row>
    <row r="36" spans="1:9" s="125" customFormat="1" ht="15" customHeight="1" x14ac:dyDescent="0.25">
      <c r="A36" s="90">
        <v>43033</v>
      </c>
      <c r="B36" s="89">
        <v>4</v>
      </c>
      <c r="C36" s="482" t="s">
        <v>217</v>
      </c>
      <c r="D36" s="482"/>
      <c r="E36" s="491"/>
      <c r="F36" s="90">
        <v>43024</v>
      </c>
      <c r="G36" s="89">
        <v>331</v>
      </c>
      <c r="H36" s="482" t="s">
        <v>20</v>
      </c>
      <c r="I36" s="483"/>
    </row>
    <row r="37" spans="1:9" s="125" customFormat="1" ht="15" customHeight="1" x14ac:dyDescent="0.25">
      <c r="A37" s="90">
        <v>43035</v>
      </c>
      <c r="B37" s="89">
        <v>300</v>
      </c>
      <c r="C37" s="482" t="s">
        <v>238</v>
      </c>
      <c r="D37" s="482"/>
      <c r="E37" s="491"/>
      <c r="F37" s="90">
        <v>43025</v>
      </c>
      <c r="G37" s="89">
        <v>65.92</v>
      </c>
      <c r="H37" s="482" t="s">
        <v>244</v>
      </c>
      <c r="I37" s="483"/>
    </row>
    <row r="38" spans="1:9" s="125" customFormat="1" ht="15" customHeight="1" x14ac:dyDescent="0.25">
      <c r="A38" s="90">
        <v>43035</v>
      </c>
      <c r="B38" s="89">
        <v>1.7</v>
      </c>
      <c r="C38" s="482" t="s">
        <v>217</v>
      </c>
      <c r="D38" s="482"/>
      <c r="E38" s="491"/>
      <c r="F38" s="90">
        <v>43026</v>
      </c>
      <c r="G38" s="89">
        <v>31.75</v>
      </c>
      <c r="H38" s="482" t="s">
        <v>244</v>
      </c>
      <c r="I38" s="483"/>
    </row>
    <row r="39" spans="1:9" s="125" customFormat="1" ht="15" customHeight="1" x14ac:dyDescent="0.25">
      <c r="A39" s="90">
        <v>43039</v>
      </c>
      <c r="B39" s="89">
        <v>600</v>
      </c>
      <c r="C39" s="482" t="s">
        <v>238</v>
      </c>
      <c r="D39" s="482"/>
      <c r="E39" s="491"/>
      <c r="F39" s="90">
        <v>43027</v>
      </c>
      <c r="G39" s="89">
        <v>8.73</v>
      </c>
      <c r="H39" s="482" t="s">
        <v>244</v>
      </c>
      <c r="I39" s="483"/>
    </row>
    <row r="40" spans="1:9" s="125" customFormat="1" ht="15" customHeight="1" x14ac:dyDescent="0.25">
      <c r="A40" s="90">
        <v>43039</v>
      </c>
      <c r="B40" s="89">
        <v>1.7</v>
      </c>
      <c r="C40" s="482" t="s">
        <v>217</v>
      </c>
      <c r="D40" s="482"/>
      <c r="E40" s="491"/>
      <c r="F40" s="90">
        <v>43028</v>
      </c>
      <c r="G40" s="89">
        <v>17.53</v>
      </c>
      <c r="H40" s="482" t="s">
        <v>244</v>
      </c>
      <c r="I40" s="483"/>
    </row>
    <row r="41" spans="1:9" s="125" customFormat="1" ht="15" customHeight="1" x14ac:dyDescent="0.25">
      <c r="A41" s="90">
        <v>43039</v>
      </c>
      <c r="B41" s="89">
        <v>465</v>
      </c>
      <c r="C41" s="482" t="s">
        <v>289</v>
      </c>
      <c r="D41" s="482"/>
      <c r="E41" s="491"/>
      <c r="F41" s="90">
        <v>43029</v>
      </c>
      <c r="G41" s="89">
        <v>15.35</v>
      </c>
      <c r="H41" s="482" t="s">
        <v>244</v>
      </c>
      <c r="I41" s="483"/>
    </row>
    <row r="42" spans="1:9" s="125" customFormat="1" ht="15" customHeight="1" x14ac:dyDescent="0.25">
      <c r="A42" s="90">
        <v>43039</v>
      </c>
      <c r="B42" s="89">
        <v>4</v>
      </c>
      <c r="C42" s="482" t="s">
        <v>217</v>
      </c>
      <c r="D42" s="482"/>
      <c r="E42" s="491"/>
      <c r="F42" s="90">
        <v>43031</v>
      </c>
      <c r="G42" s="89">
        <v>21.72</v>
      </c>
      <c r="H42" s="482" t="s">
        <v>244</v>
      </c>
      <c r="I42" s="483"/>
    </row>
    <row r="43" spans="1:9" s="125" customFormat="1" ht="15" customHeight="1" x14ac:dyDescent="0.25">
      <c r="A43" s="90">
        <v>43039</v>
      </c>
      <c r="B43" s="89">
        <v>465</v>
      </c>
      <c r="C43" s="482" t="s">
        <v>488</v>
      </c>
      <c r="D43" s="482"/>
      <c r="E43" s="491"/>
      <c r="F43" s="90">
        <v>43032</v>
      </c>
      <c r="G43" s="89">
        <v>8.14</v>
      </c>
      <c r="H43" s="482" t="s">
        <v>244</v>
      </c>
      <c r="I43" s="483"/>
    </row>
    <row r="44" spans="1:9" s="125" customFormat="1" ht="15" customHeight="1" x14ac:dyDescent="0.25">
      <c r="A44" s="90">
        <v>43039</v>
      </c>
      <c r="B44" s="89">
        <v>4</v>
      </c>
      <c r="C44" s="482" t="s">
        <v>217</v>
      </c>
      <c r="D44" s="482"/>
      <c r="E44" s="491"/>
      <c r="F44" s="90">
        <v>43033</v>
      </c>
      <c r="G44" s="89">
        <v>18.25</v>
      </c>
      <c r="H44" s="482" t="s">
        <v>244</v>
      </c>
      <c r="I44" s="483"/>
    </row>
    <row r="45" spans="1:9" s="125" customFormat="1" ht="15" customHeight="1" x14ac:dyDescent="0.25">
      <c r="A45" s="90">
        <v>43039</v>
      </c>
      <c r="B45" s="89">
        <v>465</v>
      </c>
      <c r="C45" s="482" t="s">
        <v>397</v>
      </c>
      <c r="D45" s="482"/>
      <c r="E45" s="491"/>
      <c r="F45" s="90">
        <v>43034</v>
      </c>
      <c r="G45" s="89">
        <v>21.94</v>
      </c>
      <c r="H45" s="482" t="s">
        <v>244</v>
      </c>
      <c r="I45" s="483"/>
    </row>
    <row r="46" spans="1:9" s="125" customFormat="1" ht="15" customHeight="1" x14ac:dyDescent="0.25">
      <c r="A46" s="90">
        <v>43039</v>
      </c>
      <c r="B46" s="89">
        <v>4</v>
      </c>
      <c r="C46" s="482" t="s">
        <v>217</v>
      </c>
      <c r="D46" s="482"/>
      <c r="E46" s="491"/>
      <c r="F46" s="90">
        <v>43035</v>
      </c>
      <c r="G46" s="89">
        <v>15.03</v>
      </c>
      <c r="H46" s="482" t="s">
        <v>244</v>
      </c>
      <c r="I46" s="483"/>
    </row>
    <row r="47" spans="1:9" s="125" customFormat="1" ht="15" customHeight="1" x14ac:dyDescent="0.25">
      <c r="A47" s="90"/>
      <c r="B47" s="89"/>
      <c r="C47" s="474"/>
      <c r="D47" s="474"/>
      <c r="E47" s="475"/>
      <c r="F47" s="90">
        <v>43036</v>
      </c>
      <c r="G47" s="89">
        <v>0.77</v>
      </c>
      <c r="H47" s="482" t="s">
        <v>244</v>
      </c>
      <c r="I47" s="483"/>
    </row>
    <row r="48" spans="1:9" s="125" customFormat="1" ht="15" customHeight="1" x14ac:dyDescent="0.25">
      <c r="A48" s="90"/>
      <c r="B48" s="89"/>
      <c r="C48" s="474"/>
      <c r="D48" s="474"/>
      <c r="E48" s="475"/>
      <c r="F48" s="90">
        <v>43038</v>
      </c>
      <c r="G48" s="89">
        <v>16.54</v>
      </c>
      <c r="H48" s="482" t="s">
        <v>244</v>
      </c>
      <c r="I48" s="483"/>
    </row>
    <row r="49" spans="1:9" s="125" customFormat="1" ht="15" customHeight="1" x14ac:dyDescent="0.25">
      <c r="A49" s="90"/>
      <c r="B49" s="89"/>
      <c r="C49" s="474"/>
      <c r="D49" s="474"/>
      <c r="E49" s="475"/>
      <c r="F49" s="90">
        <v>43038</v>
      </c>
      <c r="G49" s="89">
        <v>35000</v>
      </c>
      <c r="H49" s="482" t="s">
        <v>290</v>
      </c>
      <c r="I49" s="483"/>
    </row>
    <row r="50" spans="1:9" s="125" customFormat="1" ht="15" customHeight="1" x14ac:dyDescent="0.25">
      <c r="A50" s="90"/>
      <c r="B50" s="89"/>
      <c r="C50" s="474"/>
      <c r="D50" s="474"/>
      <c r="E50" s="475"/>
      <c r="F50" s="90">
        <v>43039</v>
      </c>
      <c r="G50" s="89">
        <v>9.06</v>
      </c>
      <c r="H50" s="482" t="s">
        <v>244</v>
      </c>
      <c r="I50" s="483"/>
    </row>
    <row r="51" spans="1:9" s="125" customFormat="1" ht="15" customHeight="1" thickBot="1" x14ac:dyDescent="0.3">
      <c r="A51" s="110"/>
      <c r="B51" s="102"/>
      <c r="C51" s="486"/>
      <c r="D51" s="486"/>
      <c r="E51" s="509"/>
      <c r="F51" s="110">
        <v>43039</v>
      </c>
      <c r="G51" s="102">
        <v>65</v>
      </c>
      <c r="H51" s="486" t="s">
        <v>239</v>
      </c>
      <c r="I51" s="487"/>
    </row>
    <row r="52" spans="1:9" s="125" customFormat="1" x14ac:dyDescent="0.25"/>
  </sheetData>
  <mergeCells count="93">
    <mergeCell ref="F10:G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C9:D9"/>
    <mergeCell ref="C10:D10"/>
    <mergeCell ref="A11:I11"/>
    <mergeCell ref="A12:I12"/>
    <mergeCell ref="A13:E13"/>
    <mergeCell ref="F13:I13"/>
    <mergeCell ref="C14:E14"/>
    <mergeCell ref="H14:I14"/>
    <mergeCell ref="C15:E15"/>
    <mergeCell ref="H15:I15"/>
    <mergeCell ref="C16:E16"/>
    <mergeCell ref="H16:I16"/>
    <mergeCell ref="C17:E17"/>
    <mergeCell ref="H17:I17"/>
    <mergeCell ref="C18:E18"/>
    <mergeCell ref="H18:I18"/>
    <mergeCell ref="C19:E19"/>
    <mergeCell ref="H19:I19"/>
    <mergeCell ref="C20:E20"/>
    <mergeCell ref="H20:I20"/>
    <mergeCell ref="C21:E21"/>
    <mergeCell ref="H21:I21"/>
    <mergeCell ref="C22:E22"/>
    <mergeCell ref="H22:I22"/>
    <mergeCell ref="C23:E23"/>
    <mergeCell ref="H23:I23"/>
    <mergeCell ref="C24:E24"/>
    <mergeCell ref="H24:I24"/>
    <mergeCell ref="C25:E25"/>
    <mergeCell ref="H25:I25"/>
    <mergeCell ref="C26:E26"/>
    <mergeCell ref="H26:I26"/>
    <mergeCell ref="C27:E27"/>
    <mergeCell ref="H27:I27"/>
    <mergeCell ref="C28:E28"/>
    <mergeCell ref="H28:I28"/>
    <mergeCell ref="C29:E29"/>
    <mergeCell ref="H29:I29"/>
    <mergeCell ref="C30:E30"/>
    <mergeCell ref="H30:I30"/>
    <mergeCell ref="C31:E31"/>
    <mergeCell ref="H31:I31"/>
    <mergeCell ref="C32:E32"/>
    <mergeCell ref="H32:I32"/>
    <mergeCell ref="C33:E33"/>
    <mergeCell ref="H33:I33"/>
    <mergeCell ref="C34:E34"/>
    <mergeCell ref="H34:I34"/>
    <mergeCell ref="C35:E35"/>
    <mergeCell ref="H35:I35"/>
    <mergeCell ref="C36:E36"/>
    <mergeCell ref="H36:I36"/>
    <mergeCell ref="C37:E37"/>
    <mergeCell ref="H37:I37"/>
    <mergeCell ref="C38:E38"/>
    <mergeCell ref="H38:I38"/>
    <mergeCell ref="H39:I39"/>
    <mergeCell ref="C40:E40"/>
    <mergeCell ref="H40:I40"/>
    <mergeCell ref="C41:E41"/>
    <mergeCell ref="H41:I41"/>
    <mergeCell ref="C46:E46"/>
    <mergeCell ref="C47:E47"/>
    <mergeCell ref="C48:E48"/>
    <mergeCell ref="C49:E49"/>
    <mergeCell ref="C39:E39"/>
    <mergeCell ref="C50:E50"/>
    <mergeCell ref="H50:I50"/>
    <mergeCell ref="C51:E51"/>
    <mergeCell ref="H51:I51"/>
    <mergeCell ref="C42:E42"/>
    <mergeCell ref="C43:E43"/>
    <mergeCell ref="C44:E44"/>
    <mergeCell ref="C45:E45"/>
    <mergeCell ref="H42:I42"/>
    <mergeCell ref="H43:I43"/>
    <mergeCell ref="H44:I44"/>
    <mergeCell ref="H45:I45"/>
    <mergeCell ref="H46:I46"/>
    <mergeCell ref="H47:I47"/>
    <mergeCell ref="H48:I48"/>
    <mergeCell ref="H49:I49"/>
  </mergeCells>
  <pageMargins left="0.7" right="0.7" top="0.75" bottom="0.75" header="0.3" footer="0.3"/>
  <pageSetup paperSize="9" scale="77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9"/>
  <dimension ref="A1:I52"/>
  <sheetViews>
    <sheetView topLeftCell="A19" zoomScaleNormal="100" workbookViewId="0">
      <selection activeCell="H47" sqref="H47:I47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508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511</v>
      </c>
      <c r="D5" s="359"/>
      <c r="E5" s="10">
        <v>34742.49</v>
      </c>
      <c r="F5" s="360">
        <v>2262.5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8346</v>
      </c>
      <c r="F6" s="10">
        <v>2690</v>
      </c>
      <c r="G6" s="10">
        <v>38944</v>
      </c>
      <c r="H6" s="26"/>
      <c r="I6" s="28"/>
    </row>
    <row r="7" spans="1:9" x14ac:dyDescent="0.25">
      <c r="C7" s="518" t="s">
        <v>473</v>
      </c>
      <c r="D7" s="519"/>
      <c r="E7" s="10"/>
      <c r="F7" s="10"/>
      <c r="G7" s="10"/>
      <c r="H7" s="26"/>
      <c r="I7" s="28"/>
    </row>
    <row r="8" spans="1:9" x14ac:dyDescent="0.25">
      <c r="C8" s="494" t="s">
        <v>298</v>
      </c>
      <c r="D8" s="495"/>
      <c r="E8" s="10">
        <v>3000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45361.599999999999</v>
      </c>
      <c r="F9" s="10">
        <v>4404.25</v>
      </c>
      <c r="G9" s="10"/>
      <c r="H9" s="26"/>
      <c r="I9" s="28"/>
    </row>
    <row r="10" spans="1:9" ht="36.75" customHeight="1" thickBot="1" x14ac:dyDescent="0.3">
      <c r="C10" s="420" t="s">
        <v>512</v>
      </c>
      <c r="D10" s="421"/>
      <c r="E10" s="47">
        <f>E5+E6+E7+E8-E9</f>
        <v>726.88999999999942</v>
      </c>
      <c r="F10" s="422">
        <f>F5+F6+G6+F7+F8-F9-G9</f>
        <v>39492.25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44"/>
      <c r="F14" s="10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43040</v>
      </c>
      <c r="B15" s="89">
        <v>753.43</v>
      </c>
      <c r="C15" s="482" t="s">
        <v>494</v>
      </c>
      <c r="D15" s="482"/>
      <c r="E15" s="491"/>
      <c r="F15" s="90">
        <v>43040</v>
      </c>
      <c r="G15" s="89">
        <v>17.47</v>
      </c>
      <c r="H15" s="482" t="s">
        <v>244</v>
      </c>
      <c r="I15" s="483"/>
    </row>
    <row r="16" spans="1:9" s="125" customFormat="1" ht="15" customHeight="1" x14ac:dyDescent="0.25">
      <c r="A16" s="90">
        <v>43040</v>
      </c>
      <c r="B16" s="89">
        <v>4</v>
      </c>
      <c r="C16" s="482" t="s">
        <v>217</v>
      </c>
      <c r="D16" s="482"/>
      <c r="E16" s="491"/>
      <c r="F16" s="90">
        <v>43041</v>
      </c>
      <c r="G16" s="89">
        <v>7.86</v>
      </c>
      <c r="H16" s="482" t="s">
        <v>244</v>
      </c>
      <c r="I16" s="483"/>
    </row>
    <row r="17" spans="1:9" s="125" customFormat="1" ht="15" customHeight="1" x14ac:dyDescent="0.25">
      <c r="A17" s="90">
        <v>43042</v>
      </c>
      <c r="B17" s="89">
        <v>31650.57</v>
      </c>
      <c r="C17" s="482" t="s">
        <v>449</v>
      </c>
      <c r="D17" s="482"/>
      <c r="E17" s="491"/>
      <c r="F17" s="90">
        <v>43041</v>
      </c>
      <c r="G17" s="89">
        <v>31.5</v>
      </c>
      <c r="H17" s="482" t="s">
        <v>253</v>
      </c>
      <c r="I17" s="483"/>
    </row>
    <row r="18" spans="1:9" s="125" customFormat="1" ht="15" customHeight="1" x14ac:dyDescent="0.25">
      <c r="A18" s="90">
        <v>43042</v>
      </c>
      <c r="B18" s="89">
        <v>4</v>
      </c>
      <c r="C18" s="482" t="s">
        <v>217</v>
      </c>
      <c r="D18" s="482"/>
      <c r="E18" s="491"/>
      <c r="F18" s="90">
        <v>43042</v>
      </c>
      <c r="G18" s="89">
        <v>12.06</v>
      </c>
      <c r="H18" s="482" t="s">
        <v>244</v>
      </c>
      <c r="I18" s="483"/>
    </row>
    <row r="19" spans="1:9" s="125" customFormat="1" ht="15" customHeight="1" x14ac:dyDescent="0.25">
      <c r="A19" s="90">
        <v>43042</v>
      </c>
      <c r="B19" s="89">
        <v>1549</v>
      </c>
      <c r="C19" s="482" t="s">
        <v>404</v>
      </c>
      <c r="D19" s="482"/>
      <c r="E19" s="491"/>
      <c r="F19" s="90">
        <v>43043</v>
      </c>
      <c r="G19" s="89">
        <v>10.89</v>
      </c>
      <c r="H19" s="482" t="s">
        <v>244</v>
      </c>
      <c r="I19" s="483"/>
    </row>
    <row r="20" spans="1:9" s="125" customFormat="1" ht="15" customHeight="1" x14ac:dyDescent="0.25">
      <c r="A20" s="90">
        <v>43042</v>
      </c>
      <c r="B20" s="89">
        <v>4</v>
      </c>
      <c r="C20" s="482" t="s">
        <v>217</v>
      </c>
      <c r="D20" s="482"/>
      <c r="E20" s="491"/>
      <c r="F20" s="90">
        <v>43045</v>
      </c>
      <c r="G20" s="89">
        <v>17.809999999999999</v>
      </c>
      <c r="H20" s="482" t="s">
        <v>244</v>
      </c>
      <c r="I20" s="483"/>
    </row>
    <row r="21" spans="1:9" s="125" customFormat="1" ht="15" customHeight="1" x14ac:dyDescent="0.25">
      <c r="A21" s="90">
        <v>43042</v>
      </c>
      <c r="B21" s="89">
        <v>900</v>
      </c>
      <c r="C21" s="482" t="s">
        <v>403</v>
      </c>
      <c r="D21" s="482"/>
      <c r="E21" s="491"/>
      <c r="F21" s="90">
        <v>43046</v>
      </c>
      <c r="G21" s="89">
        <v>20.03</v>
      </c>
      <c r="H21" s="482" t="s">
        <v>244</v>
      </c>
      <c r="I21" s="483"/>
    </row>
    <row r="22" spans="1:9" s="125" customFormat="1" ht="15" customHeight="1" x14ac:dyDescent="0.25">
      <c r="A22" s="90">
        <v>43042</v>
      </c>
      <c r="B22" s="89">
        <v>4</v>
      </c>
      <c r="C22" s="482" t="s">
        <v>217</v>
      </c>
      <c r="D22" s="482"/>
      <c r="E22" s="491"/>
      <c r="F22" s="90">
        <v>43046</v>
      </c>
      <c r="G22" s="89">
        <v>91.5</v>
      </c>
      <c r="H22" s="482" t="s">
        <v>16</v>
      </c>
      <c r="I22" s="483"/>
    </row>
    <row r="23" spans="1:9" s="125" customFormat="1" ht="15" customHeight="1" x14ac:dyDescent="0.25">
      <c r="A23" s="90">
        <v>43045</v>
      </c>
      <c r="B23" s="89">
        <v>52.2</v>
      </c>
      <c r="C23" s="482" t="s">
        <v>483</v>
      </c>
      <c r="D23" s="482"/>
      <c r="E23" s="483"/>
      <c r="F23" s="90">
        <v>43047</v>
      </c>
      <c r="G23" s="89">
        <v>12.57</v>
      </c>
      <c r="H23" s="482" t="s">
        <v>244</v>
      </c>
      <c r="I23" s="483"/>
    </row>
    <row r="24" spans="1:9" s="125" customFormat="1" ht="15" customHeight="1" x14ac:dyDescent="0.25">
      <c r="A24" s="90">
        <v>43046</v>
      </c>
      <c r="B24" s="89">
        <v>544</v>
      </c>
      <c r="C24" s="482" t="s">
        <v>409</v>
      </c>
      <c r="D24" s="482"/>
      <c r="E24" s="491"/>
      <c r="F24" s="90">
        <v>43048</v>
      </c>
      <c r="G24" s="89">
        <v>11.23</v>
      </c>
      <c r="H24" s="482" t="s">
        <v>244</v>
      </c>
      <c r="I24" s="483"/>
    </row>
    <row r="25" spans="1:9" s="125" customFormat="1" ht="15" customHeight="1" x14ac:dyDescent="0.25">
      <c r="A25" s="90">
        <v>43046</v>
      </c>
      <c r="B25" s="89">
        <v>4</v>
      </c>
      <c r="C25" s="482" t="s">
        <v>217</v>
      </c>
      <c r="D25" s="482"/>
      <c r="E25" s="491"/>
      <c r="F25" s="90">
        <v>43049</v>
      </c>
      <c r="G25" s="89">
        <v>19.7</v>
      </c>
      <c r="H25" s="482" t="s">
        <v>244</v>
      </c>
      <c r="I25" s="483"/>
    </row>
    <row r="26" spans="1:9" s="125" customFormat="1" ht="15" customHeight="1" x14ac:dyDescent="0.25">
      <c r="A26" s="90">
        <v>43047</v>
      </c>
      <c r="B26" s="89">
        <v>60</v>
      </c>
      <c r="C26" s="482" t="s">
        <v>238</v>
      </c>
      <c r="D26" s="482"/>
      <c r="E26" s="491"/>
      <c r="F26" s="90">
        <v>43050</v>
      </c>
      <c r="G26" s="89">
        <v>7.2</v>
      </c>
      <c r="H26" s="482" t="s">
        <v>244</v>
      </c>
      <c r="I26" s="483"/>
    </row>
    <row r="27" spans="1:9" s="125" customFormat="1" ht="15" customHeight="1" x14ac:dyDescent="0.25">
      <c r="A27" s="90">
        <v>43047</v>
      </c>
      <c r="B27" s="89">
        <v>1.7</v>
      </c>
      <c r="C27" s="482" t="s">
        <v>217</v>
      </c>
      <c r="D27" s="482"/>
      <c r="E27" s="491"/>
      <c r="F27" s="90">
        <v>43052</v>
      </c>
      <c r="G27" s="89">
        <v>26.36</v>
      </c>
      <c r="H27" s="482" t="s">
        <v>244</v>
      </c>
      <c r="I27" s="483"/>
    </row>
    <row r="28" spans="1:9" s="125" customFormat="1" ht="15" customHeight="1" x14ac:dyDescent="0.25">
      <c r="A28" s="90">
        <v>43048</v>
      </c>
      <c r="B28" s="89">
        <v>1000</v>
      </c>
      <c r="C28" s="482" t="s">
        <v>421</v>
      </c>
      <c r="D28" s="482"/>
      <c r="E28" s="483"/>
      <c r="F28" s="90">
        <v>43052</v>
      </c>
      <c r="G28" s="89">
        <v>97</v>
      </c>
      <c r="H28" s="482" t="s">
        <v>22</v>
      </c>
      <c r="I28" s="483"/>
    </row>
    <row r="29" spans="1:9" s="125" customFormat="1" ht="15" customHeight="1" x14ac:dyDescent="0.25">
      <c r="A29" s="90">
        <v>43048</v>
      </c>
      <c r="B29" s="89">
        <v>4</v>
      </c>
      <c r="C29" s="482" t="s">
        <v>217</v>
      </c>
      <c r="D29" s="482"/>
      <c r="E29" s="491"/>
      <c r="F29" s="90">
        <v>43052</v>
      </c>
      <c r="G29" s="89">
        <v>544</v>
      </c>
      <c r="H29" s="482" t="s">
        <v>20</v>
      </c>
      <c r="I29" s="483"/>
    </row>
    <row r="30" spans="1:9" s="125" customFormat="1" ht="15" customHeight="1" x14ac:dyDescent="0.25">
      <c r="A30" s="90">
        <v>43052</v>
      </c>
      <c r="B30" s="89">
        <v>49</v>
      </c>
      <c r="C30" s="482" t="s">
        <v>457</v>
      </c>
      <c r="D30" s="482"/>
      <c r="E30" s="483"/>
      <c r="F30" s="90">
        <v>43052</v>
      </c>
      <c r="G30" s="89">
        <v>98</v>
      </c>
      <c r="H30" s="482" t="s">
        <v>194</v>
      </c>
      <c r="I30" s="483"/>
    </row>
    <row r="31" spans="1:9" s="125" customFormat="1" ht="15" customHeight="1" x14ac:dyDescent="0.25">
      <c r="A31" s="90">
        <v>43052</v>
      </c>
      <c r="B31" s="89">
        <v>74.8</v>
      </c>
      <c r="C31" s="482" t="s">
        <v>273</v>
      </c>
      <c r="D31" s="482"/>
      <c r="E31" s="491"/>
      <c r="F31" s="90">
        <v>43052</v>
      </c>
      <c r="G31" s="89">
        <v>66</v>
      </c>
      <c r="H31" s="482" t="s">
        <v>21</v>
      </c>
      <c r="I31" s="483"/>
    </row>
    <row r="32" spans="1:9" s="125" customFormat="1" ht="15" customHeight="1" x14ac:dyDescent="0.25">
      <c r="A32" s="90">
        <v>43053</v>
      </c>
      <c r="B32" s="89">
        <v>2000</v>
      </c>
      <c r="C32" s="482" t="s">
        <v>474</v>
      </c>
      <c r="D32" s="482"/>
      <c r="E32" s="491"/>
      <c r="F32" s="90">
        <v>43052</v>
      </c>
      <c r="G32" s="89">
        <v>3000</v>
      </c>
      <c r="H32" s="482" t="s">
        <v>290</v>
      </c>
      <c r="I32" s="483"/>
    </row>
    <row r="33" spans="1:9" s="125" customFormat="1" ht="15" customHeight="1" x14ac:dyDescent="0.25">
      <c r="A33" s="90">
        <v>43053</v>
      </c>
      <c r="B33" s="89">
        <v>4</v>
      </c>
      <c r="C33" s="482" t="s">
        <v>217</v>
      </c>
      <c r="D33" s="482"/>
      <c r="E33" s="491"/>
      <c r="F33" s="90">
        <v>43053</v>
      </c>
      <c r="G33" s="89">
        <v>15.3</v>
      </c>
      <c r="H33" s="482" t="s">
        <v>244</v>
      </c>
      <c r="I33" s="483"/>
    </row>
    <row r="34" spans="1:9" s="125" customFormat="1" ht="15" customHeight="1" x14ac:dyDescent="0.25">
      <c r="A34" s="90">
        <v>43056</v>
      </c>
      <c r="B34" s="89">
        <v>1000</v>
      </c>
      <c r="C34" s="482" t="s">
        <v>396</v>
      </c>
      <c r="D34" s="482"/>
      <c r="E34" s="491"/>
      <c r="F34" s="90">
        <v>43054</v>
      </c>
      <c r="G34" s="89">
        <v>41.93</v>
      </c>
      <c r="H34" s="482" t="s">
        <v>244</v>
      </c>
      <c r="I34" s="483"/>
    </row>
    <row r="35" spans="1:9" s="125" customFormat="1" ht="15" customHeight="1" x14ac:dyDescent="0.25">
      <c r="A35" s="90">
        <v>43056</v>
      </c>
      <c r="B35" s="89">
        <v>4</v>
      </c>
      <c r="C35" s="482" t="s">
        <v>217</v>
      </c>
      <c r="D35" s="482"/>
      <c r="E35" s="491"/>
      <c r="F35" s="90">
        <v>43055</v>
      </c>
      <c r="G35" s="89">
        <v>27.79</v>
      </c>
      <c r="H35" s="482" t="s">
        <v>244</v>
      </c>
      <c r="I35" s="483"/>
    </row>
    <row r="36" spans="1:9" s="125" customFormat="1" ht="15" customHeight="1" x14ac:dyDescent="0.25">
      <c r="A36" s="90">
        <v>43057</v>
      </c>
      <c r="B36" s="89">
        <v>500</v>
      </c>
      <c r="C36" s="482" t="s">
        <v>238</v>
      </c>
      <c r="D36" s="482"/>
      <c r="E36" s="491"/>
      <c r="F36" s="90">
        <v>43056</v>
      </c>
      <c r="G36" s="89">
        <v>56.78</v>
      </c>
      <c r="H36" s="482" t="s">
        <v>244</v>
      </c>
      <c r="I36" s="483"/>
    </row>
    <row r="37" spans="1:9" s="125" customFormat="1" ht="15" customHeight="1" x14ac:dyDescent="0.25">
      <c r="A37" s="90">
        <v>43057</v>
      </c>
      <c r="B37" s="89">
        <v>1.25</v>
      </c>
      <c r="C37" s="482" t="s">
        <v>217</v>
      </c>
      <c r="D37" s="482"/>
      <c r="E37" s="491"/>
      <c r="F37" s="90">
        <v>43058</v>
      </c>
      <c r="G37" s="89">
        <v>2.64</v>
      </c>
      <c r="H37" s="482" t="s">
        <v>244</v>
      </c>
      <c r="I37" s="483"/>
    </row>
    <row r="38" spans="1:9" s="125" customFormat="1" ht="15" customHeight="1" x14ac:dyDescent="0.25">
      <c r="A38" s="90">
        <v>43059</v>
      </c>
      <c r="B38" s="89">
        <v>1825.15</v>
      </c>
      <c r="C38" s="482" t="s">
        <v>343</v>
      </c>
      <c r="D38" s="482"/>
      <c r="E38" s="491"/>
      <c r="F38" s="90">
        <v>43061</v>
      </c>
      <c r="G38" s="89">
        <v>24.43</v>
      </c>
      <c r="H38" s="482" t="s">
        <v>244</v>
      </c>
      <c r="I38" s="483"/>
    </row>
    <row r="39" spans="1:9" s="125" customFormat="1" ht="15" customHeight="1" x14ac:dyDescent="0.25">
      <c r="A39" s="90">
        <v>43068</v>
      </c>
      <c r="B39" s="89">
        <v>2006.5</v>
      </c>
      <c r="C39" s="482" t="s">
        <v>434</v>
      </c>
      <c r="D39" s="482"/>
      <c r="E39" s="491"/>
      <c r="F39" s="90">
        <v>43062</v>
      </c>
      <c r="G39" s="89">
        <v>18.96</v>
      </c>
      <c r="H39" s="482" t="s">
        <v>244</v>
      </c>
      <c r="I39" s="483"/>
    </row>
    <row r="40" spans="1:9" s="125" customFormat="1" ht="15" customHeight="1" x14ac:dyDescent="0.25">
      <c r="A40" s="90">
        <v>43068</v>
      </c>
      <c r="B40" s="89">
        <v>4</v>
      </c>
      <c r="C40" s="482" t="s">
        <v>217</v>
      </c>
      <c r="D40" s="482"/>
      <c r="E40" s="491"/>
      <c r="F40" s="90">
        <v>43063</v>
      </c>
      <c r="G40" s="89">
        <v>8.34</v>
      </c>
      <c r="H40" s="482" t="s">
        <v>244</v>
      </c>
      <c r="I40" s="483"/>
    </row>
    <row r="41" spans="1:9" s="125" customFormat="1" ht="15" customHeight="1" x14ac:dyDescent="0.25">
      <c r="A41" s="90">
        <v>43068</v>
      </c>
      <c r="B41" s="89">
        <v>250</v>
      </c>
      <c r="C41" s="482" t="s">
        <v>238</v>
      </c>
      <c r="D41" s="482"/>
      <c r="E41" s="491"/>
      <c r="F41" s="90">
        <v>43064</v>
      </c>
      <c r="G41" s="89">
        <v>15.82</v>
      </c>
      <c r="H41" s="482" t="s">
        <v>244</v>
      </c>
      <c r="I41" s="483"/>
    </row>
    <row r="42" spans="1:9" s="125" customFormat="1" ht="15" customHeight="1" x14ac:dyDescent="0.25">
      <c r="A42" s="90">
        <v>43068</v>
      </c>
      <c r="B42" s="89">
        <v>4</v>
      </c>
      <c r="C42" s="482" t="s">
        <v>217</v>
      </c>
      <c r="D42" s="482"/>
      <c r="E42" s="491"/>
      <c r="F42" s="90">
        <v>43065</v>
      </c>
      <c r="G42" s="89">
        <v>0.8</v>
      </c>
      <c r="H42" s="482" t="s">
        <v>244</v>
      </c>
      <c r="I42" s="483"/>
    </row>
    <row r="43" spans="1:9" s="125" customFormat="1" ht="15" customHeight="1" x14ac:dyDescent="0.25">
      <c r="A43" s="90">
        <v>43069</v>
      </c>
      <c r="B43" s="89">
        <v>1100</v>
      </c>
      <c r="C43" s="482" t="s">
        <v>238</v>
      </c>
      <c r="D43" s="482"/>
      <c r="E43" s="491"/>
      <c r="F43" s="90">
        <v>43066</v>
      </c>
      <c r="G43" s="89">
        <v>20.27</v>
      </c>
      <c r="H43" s="482" t="s">
        <v>244</v>
      </c>
      <c r="I43" s="483"/>
    </row>
    <row r="44" spans="1:9" s="125" customFormat="1" ht="15" customHeight="1" x14ac:dyDescent="0.25">
      <c r="A44" s="90">
        <v>43069</v>
      </c>
      <c r="B44" s="89">
        <v>4</v>
      </c>
      <c r="C44" s="482" t="s">
        <v>217</v>
      </c>
      <c r="D44" s="482"/>
      <c r="E44" s="491"/>
      <c r="F44" s="90">
        <v>43067</v>
      </c>
      <c r="G44" s="89">
        <v>14.93</v>
      </c>
      <c r="H44" s="482" t="s">
        <v>244</v>
      </c>
      <c r="I44" s="483"/>
    </row>
    <row r="45" spans="1:9" s="125" customFormat="1" ht="15" customHeight="1" x14ac:dyDescent="0.25">
      <c r="A45" s="90"/>
      <c r="B45" s="89"/>
      <c r="C45" s="482"/>
      <c r="D45" s="482"/>
      <c r="E45" s="491"/>
      <c r="F45" s="90">
        <v>43068</v>
      </c>
      <c r="G45" s="89">
        <v>7.66</v>
      </c>
      <c r="H45" s="482" t="s">
        <v>244</v>
      </c>
      <c r="I45" s="483"/>
    </row>
    <row r="46" spans="1:9" s="125" customFormat="1" ht="15" customHeight="1" x14ac:dyDescent="0.25">
      <c r="A46" s="90"/>
      <c r="B46" s="89"/>
      <c r="C46" s="482"/>
      <c r="D46" s="482"/>
      <c r="E46" s="491"/>
      <c r="F46" s="90">
        <v>43069</v>
      </c>
      <c r="G46" s="89">
        <v>13.92</v>
      </c>
      <c r="H46" s="482" t="s">
        <v>244</v>
      </c>
      <c r="I46" s="483"/>
    </row>
    <row r="47" spans="1:9" s="125" customFormat="1" ht="15" customHeight="1" x14ac:dyDescent="0.25">
      <c r="A47" s="90"/>
      <c r="B47" s="89"/>
      <c r="C47" s="474"/>
      <c r="D47" s="474"/>
      <c r="E47" s="475"/>
      <c r="F47" s="90">
        <v>43069</v>
      </c>
      <c r="G47" s="89">
        <v>43.5</v>
      </c>
      <c r="H47" s="482" t="s">
        <v>239</v>
      </c>
      <c r="I47" s="483"/>
    </row>
    <row r="48" spans="1:9" s="125" customFormat="1" ht="15" customHeight="1" x14ac:dyDescent="0.25">
      <c r="A48" s="90"/>
      <c r="B48" s="89"/>
      <c r="C48" s="474"/>
      <c r="D48" s="474"/>
      <c r="E48" s="475"/>
      <c r="F48" s="90"/>
      <c r="G48" s="89"/>
      <c r="H48" s="482"/>
      <c r="I48" s="483"/>
    </row>
    <row r="49" spans="1:9" s="125" customFormat="1" ht="15" customHeight="1" x14ac:dyDescent="0.25">
      <c r="A49" s="90"/>
      <c r="B49" s="89"/>
      <c r="C49" s="474"/>
      <c r="D49" s="474"/>
      <c r="E49" s="475"/>
      <c r="F49" s="90"/>
      <c r="G49" s="89"/>
      <c r="H49" s="482"/>
      <c r="I49" s="483"/>
    </row>
    <row r="50" spans="1:9" s="125" customFormat="1" ht="15" customHeight="1" x14ac:dyDescent="0.25">
      <c r="A50" s="90"/>
      <c r="B50" s="89"/>
      <c r="C50" s="474"/>
      <c r="D50" s="474"/>
      <c r="E50" s="475"/>
      <c r="F50" s="90"/>
      <c r="G50" s="89"/>
      <c r="H50" s="482"/>
      <c r="I50" s="483"/>
    </row>
    <row r="51" spans="1:9" s="125" customFormat="1" ht="15" customHeight="1" thickBot="1" x14ac:dyDescent="0.3">
      <c r="A51" s="110"/>
      <c r="B51" s="102"/>
      <c r="C51" s="486"/>
      <c r="D51" s="486"/>
      <c r="E51" s="509"/>
      <c r="F51" s="110"/>
      <c r="G51" s="102"/>
      <c r="H51" s="486"/>
      <c r="I51" s="487"/>
    </row>
    <row r="52" spans="1:9" s="125" customFormat="1" x14ac:dyDescent="0.25"/>
  </sheetData>
  <mergeCells count="93">
    <mergeCell ref="C51:E51"/>
    <mergeCell ref="H51:I51"/>
    <mergeCell ref="C48:E48"/>
    <mergeCell ref="H48:I48"/>
    <mergeCell ref="C49:E49"/>
    <mergeCell ref="H49:I49"/>
    <mergeCell ref="C50:E50"/>
    <mergeCell ref="H50:I50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A11:I11"/>
    <mergeCell ref="A12:I12"/>
    <mergeCell ref="A13:E13"/>
    <mergeCell ref="F13:I13"/>
    <mergeCell ref="C14:E14"/>
    <mergeCell ref="H14:I14"/>
    <mergeCell ref="F10:G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C9:D9"/>
    <mergeCell ref="C10:D10"/>
  </mergeCells>
  <pageMargins left="0.7" right="0.7" top="0.75" bottom="0.75" header="0.3" footer="0.3"/>
  <pageSetup paperSize="9" scale="77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0"/>
  <dimension ref="A1:I49"/>
  <sheetViews>
    <sheetView topLeftCell="A28" zoomScaleNormal="100" workbookViewId="0">
      <selection activeCell="C27" sqref="C27:E27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513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514</v>
      </c>
      <c r="D5" s="359"/>
      <c r="E5" s="10">
        <v>726.89</v>
      </c>
      <c r="F5" s="360">
        <v>39492.25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8555</v>
      </c>
      <c r="F6" s="10">
        <v>2558</v>
      </c>
      <c r="G6" s="10">
        <v>44783</v>
      </c>
      <c r="H6" s="26"/>
      <c r="I6" s="28"/>
    </row>
    <row r="7" spans="1:9" x14ac:dyDescent="0.25">
      <c r="C7" s="518" t="s">
        <v>473</v>
      </c>
      <c r="D7" s="519"/>
      <c r="E7" s="10"/>
      <c r="F7" s="10"/>
      <c r="G7" s="10"/>
      <c r="H7" s="26"/>
      <c r="I7" s="28"/>
    </row>
    <row r="8" spans="1:9" x14ac:dyDescent="0.25">
      <c r="C8" s="494" t="s">
        <v>298</v>
      </c>
      <c r="D8" s="495"/>
      <c r="E8" s="10">
        <v>39000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46167.94</v>
      </c>
      <c r="F9" s="10">
        <v>40645.589999999997</v>
      </c>
      <c r="G9" s="10"/>
      <c r="H9" s="26"/>
      <c r="I9" s="28"/>
    </row>
    <row r="10" spans="1:9" ht="36.75" customHeight="1" thickBot="1" x14ac:dyDescent="0.3">
      <c r="C10" s="420" t="s">
        <v>515</v>
      </c>
      <c r="D10" s="421"/>
      <c r="E10" s="47">
        <f>E5+E6+E7+E8-E9</f>
        <v>2113.9499999999971</v>
      </c>
      <c r="F10" s="422">
        <f>F5+F6+G6+F7+F8-F9-G9</f>
        <v>46187.66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44"/>
      <c r="F14" s="10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43070</v>
      </c>
      <c r="B15" s="89">
        <v>465</v>
      </c>
      <c r="C15" s="482" t="s">
        <v>289</v>
      </c>
      <c r="D15" s="482"/>
      <c r="E15" s="491"/>
      <c r="F15" s="90">
        <v>43070</v>
      </c>
      <c r="G15" s="89">
        <v>13.29</v>
      </c>
      <c r="H15" s="482" t="s">
        <v>244</v>
      </c>
      <c r="I15" s="483"/>
    </row>
    <row r="16" spans="1:9" s="125" customFormat="1" ht="15" customHeight="1" x14ac:dyDescent="0.25">
      <c r="A16" s="90">
        <v>43070</v>
      </c>
      <c r="B16" s="89">
        <v>6.5</v>
      </c>
      <c r="C16" s="482" t="s">
        <v>217</v>
      </c>
      <c r="D16" s="482"/>
      <c r="E16" s="491"/>
      <c r="F16" s="90">
        <v>43070</v>
      </c>
      <c r="G16" s="89">
        <v>39000</v>
      </c>
      <c r="H16" s="482" t="s">
        <v>290</v>
      </c>
      <c r="I16" s="483"/>
    </row>
    <row r="17" spans="1:9" s="125" customFormat="1" ht="15" customHeight="1" x14ac:dyDescent="0.25">
      <c r="A17" s="90">
        <v>43070</v>
      </c>
      <c r="B17" s="89">
        <v>465</v>
      </c>
      <c r="C17" s="482" t="s">
        <v>397</v>
      </c>
      <c r="D17" s="482"/>
      <c r="E17" s="491"/>
      <c r="F17" s="90">
        <v>43071</v>
      </c>
      <c r="G17" s="89">
        <v>25.14</v>
      </c>
      <c r="H17" s="482" t="s">
        <v>244</v>
      </c>
      <c r="I17" s="483"/>
    </row>
    <row r="18" spans="1:9" s="125" customFormat="1" ht="15" customHeight="1" x14ac:dyDescent="0.25">
      <c r="A18" s="90">
        <v>43070</v>
      </c>
      <c r="B18" s="89">
        <v>6.5</v>
      </c>
      <c r="C18" s="482" t="s">
        <v>217</v>
      </c>
      <c r="D18" s="482"/>
      <c r="E18" s="491"/>
      <c r="F18" s="90">
        <v>43071</v>
      </c>
      <c r="G18" s="89">
        <v>31.5</v>
      </c>
      <c r="H18" s="482" t="s">
        <v>253</v>
      </c>
      <c r="I18" s="483"/>
    </row>
    <row r="19" spans="1:9" s="125" customFormat="1" ht="15" customHeight="1" x14ac:dyDescent="0.25">
      <c r="A19" s="90">
        <v>43070</v>
      </c>
      <c r="B19" s="89">
        <v>465</v>
      </c>
      <c r="C19" s="482" t="s">
        <v>488</v>
      </c>
      <c r="D19" s="482"/>
      <c r="E19" s="491"/>
      <c r="F19" s="90">
        <v>43073</v>
      </c>
      <c r="G19" s="89">
        <v>15.64</v>
      </c>
      <c r="H19" s="482" t="s">
        <v>244</v>
      </c>
      <c r="I19" s="483"/>
    </row>
    <row r="20" spans="1:9" s="125" customFormat="1" ht="15" customHeight="1" x14ac:dyDescent="0.25">
      <c r="A20" s="90">
        <v>43070</v>
      </c>
      <c r="B20" s="89">
        <v>6.5</v>
      </c>
      <c r="C20" s="482" t="s">
        <v>217</v>
      </c>
      <c r="D20" s="482"/>
      <c r="E20" s="491"/>
      <c r="F20" s="90">
        <v>43074</v>
      </c>
      <c r="G20" s="89">
        <v>15.65</v>
      </c>
      <c r="H20" s="482" t="s">
        <v>244</v>
      </c>
      <c r="I20" s="483"/>
    </row>
    <row r="21" spans="1:9" s="125" customFormat="1" ht="15" customHeight="1" x14ac:dyDescent="0.25">
      <c r="A21" s="90">
        <v>43073</v>
      </c>
      <c r="B21" s="89">
        <v>29850.240000000002</v>
      </c>
      <c r="C21" s="482" t="s">
        <v>449</v>
      </c>
      <c r="D21" s="482"/>
      <c r="E21" s="491"/>
      <c r="F21" s="90">
        <v>43075</v>
      </c>
      <c r="G21" s="89">
        <v>10.44</v>
      </c>
      <c r="H21" s="482" t="s">
        <v>244</v>
      </c>
      <c r="I21" s="483"/>
    </row>
    <row r="22" spans="1:9" s="125" customFormat="1" ht="15" customHeight="1" x14ac:dyDescent="0.25">
      <c r="A22" s="90">
        <v>43073</v>
      </c>
      <c r="B22" s="89">
        <v>4</v>
      </c>
      <c r="C22" s="482" t="s">
        <v>217</v>
      </c>
      <c r="D22" s="482"/>
      <c r="E22" s="491"/>
      <c r="F22" s="90">
        <v>43076</v>
      </c>
      <c r="G22" s="89">
        <v>6.89</v>
      </c>
      <c r="H22" s="482" t="s">
        <v>244</v>
      </c>
      <c r="I22" s="483"/>
    </row>
    <row r="23" spans="1:9" s="125" customFormat="1" ht="15" customHeight="1" x14ac:dyDescent="0.25">
      <c r="A23" s="90">
        <v>43073</v>
      </c>
      <c r="B23" s="89">
        <v>1549</v>
      </c>
      <c r="C23" s="482" t="s">
        <v>404</v>
      </c>
      <c r="D23" s="482"/>
      <c r="E23" s="491"/>
      <c r="F23" s="90">
        <v>43076</v>
      </c>
      <c r="G23" s="89">
        <v>91.75</v>
      </c>
      <c r="H23" s="482" t="s">
        <v>16</v>
      </c>
      <c r="I23" s="483"/>
    </row>
    <row r="24" spans="1:9" s="125" customFormat="1" ht="15" customHeight="1" x14ac:dyDescent="0.25">
      <c r="A24" s="90">
        <v>43073</v>
      </c>
      <c r="B24" s="89">
        <v>4</v>
      </c>
      <c r="C24" s="482" t="s">
        <v>217</v>
      </c>
      <c r="D24" s="482"/>
      <c r="E24" s="491"/>
      <c r="F24" s="90">
        <v>43077</v>
      </c>
      <c r="G24" s="89">
        <v>21.6</v>
      </c>
      <c r="H24" s="482" t="s">
        <v>244</v>
      </c>
      <c r="I24" s="483"/>
    </row>
    <row r="25" spans="1:9" s="125" customFormat="1" ht="15" customHeight="1" x14ac:dyDescent="0.25">
      <c r="A25" s="90">
        <v>43073</v>
      </c>
      <c r="B25" s="89">
        <v>1544</v>
      </c>
      <c r="C25" s="482" t="s">
        <v>409</v>
      </c>
      <c r="D25" s="482"/>
      <c r="E25" s="491"/>
      <c r="F25" s="90">
        <v>43078</v>
      </c>
      <c r="G25" s="89">
        <v>7.9</v>
      </c>
      <c r="H25" s="482" t="s">
        <v>244</v>
      </c>
      <c r="I25" s="483"/>
    </row>
    <row r="26" spans="1:9" s="125" customFormat="1" ht="15" customHeight="1" x14ac:dyDescent="0.25">
      <c r="A26" s="90">
        <v>43073</v>
      </c>
      <c r="B26" s="89">
        <v>4</v>
      </c>
      <c r="C26" s="482" t="s">
        <v>217</v>
      </c>
      <c r="D26" s="482"/>
      <c r="E26" s="491"/>
      <c r="F26" s="90">
        <v>43080</v>
      </c>
      <c r="G26" s="89">
        <v>27.77</v>
      </c>
      <c r="H26" s="482" t="s">
        <v>244</v>
      </c>
      <c r="I26" s="483"/>
    </row>
    <row r="27" spans="1:9" s="125" customFormat="1" ht="15" customHeight="1" x14ac:dyDescent="0.25">
      <c r="A27" s="90">
        <v>43073</v>
      </c>
      <c r="B27" s="89">
        <v>900</v>
      </c>
      <c r="C27" s="482" t="s">
        <v>403</v>
      </c>
      <c r="D27" s="482"/>
      <c r="E27" s="491"/>
      <c r="F27" s="90">
        <v>43081</v>
      </c>
      <c r="G27" s="89">
        <v>14.72</v>
      </c>
      <c r="H27" s="482" t="s">
        <v>244</v>
      </c>
      <c r="I27" s="483"/>
    </row>
    <row r="28" spans="1:9" s="125" customFormat="1" ht="15" customHeight="1" x14ac:dyDescent="0.25">
      <c r="A28" s="90">
        <v>43073</v>
      </c>
      <c r="B28" s="89">
        <v>4</v>
      </c>
      <c r="C28" s="482" t="s">
        <v>217</v>
      </c>
      <c r="D28" s="482"/>
      <c r="E28" s="491"/>
      <c r="F28" s="90">
        <v>43081</v>
      </c>
      <c r="G28" s="89">
        <v>123</v>
      </c>
      <c r="H28" s="482" t="s">
        <v>194</v>
      </c>
      <c r="I28" s="483"/>
    </row>
    <row r="29" spans="1:9" s="125" customFormat="1" ht="15" customHeight="1" x14ac:dyDescent="0.25">
      <c r="A29" s="90">
        <v>43073</v>
      </c>
      <c r="B29" s="89">
        <v>2000</v>
      </c>
      <c r="C29" s="482" t="s">
        <v>474</v>
      </c>
      <c r="D29" s="482"/>
      <c r="E29" s="491"/>
      <c r="F29" s="90">
        <v>43081</v>
      </c>
      <c r="G29" s="89">
        <v>46</v>
      </c>
      <c r="H29" s="482" t="s">
        <v>19</v>
      </c>
      <c r="I29" s="483"/>
    </row>
    <row r="30" spans="1:9" s="125" customFormat="1" ht="15" customHeight="1" x14ac:dyDescent="0.25">
      <c r="A30" s="90">
        <v>43073</v>
      </c>
      <c r="B30" s="89">
        <v>4</v>
      </c>
      <c r="C30" s="482" t="s">
        <v>217</v>
      </c>
      <c r="D30" s="482"/>
      <c r="E30" s="491"/>
      <c r="F30" s="90">
        <v>43081</v>
      </c>
      <c r="G30" s="89">
        <v>648</v>
      </c>
      <c r="H30" s="482" t="s">
        <v>20</v>
      </c>
      <c r="I30" s="483"/>
    </row>
    <row r="31" spans="1:9" s="125" customFormat="1" ht="15" customHeight="1" x14ac:dyDescent="0.25">
      <c r="A31" s="90">
        <v>43075</v>
      </c>
      <c r="B31" s="89">
        <v>52.2</v>
      </c>
      <c r="C31" s="482" t="s">
        <v>483</v>
      </c>
      <c r="D31" s="482"/>
      <c r="E31" s="483"/>
      <c r="F31" s="90">
        <v>43081</v>
      </c>
      <c r="G31" s="89">
        <v>70</v>
      </c>
      <c r="H31" s="482" t="s">
        <v>21</v>
      </c>
      <c r="I31" s="483"/>
    </row>
    <row r="32" spans="1:9" s="125" customFormat="1" ht="15" customHeight="1" x14ac:dyDescent="0.25">
      <c r="A32" s="90">
        <v>43075</v>
      </c>
      <c r="B32" s="89">
        <v>1500</v>
      </c>
      <c r="C32" s="482" t="s">
        <v>459</v>
      </c>
      <c r="D32" s="482"/>
      <c r="E32" s="491"/>
      <c r="F32" s="90">
        <v>43081</v>
      </c>
      <c r="G32" s="89">
        <v>137</v>
      </c>
      <c r="H32" s="482" t="s">
        <v>22</v>
      </c>
      <c r="I32" s="483"/>
    </row>
    <row r="33" spans="1:9" s="125" customFormat="1" ht="15" customHeight="1" x14ac:dyDescent="0.25">
      <c r="A33" s="90">
        <v>43075</v>
      </c>
      <c r="B33" s="89">
        <v>6.5</v>
      </c>
      <c r="C33" s="482" t="s">
        <v>217</v>
      </c>
      <c r="D33" s="482"/>
      <c r="E33" s="491"/>
      <c r="F33" s="90">
        <v>43082</v>
      </c>
      <c r="G33" s="89">
        <v>7.02</v>
      </c>
      <c r="H33" s="482" t="s">
        <v>244</v>
      </c>
      <c r="I33" s="483"/>
    </row>
    <row r="34" spans="1:9" s="125" customFormat="1" ht="15" customHeight="1" x14ac:dyDescent="0.25">
      <c r="A34" s="90">
        <v>43078</v>
      </c>
      <c r="B34" s="89">
        <v>1300</v>
      </c>
      <c r="C34" s="482" t="s">
        <v>238</v>
      </c>
      <c r="D34" s="482"/>
      <c r="E34" s="491"/>
      <c r="F34" s="90">
        <v>43083</v>
      </c>
      <c r="G34" s="89">
        <v>3.26</v>
      </c>
      <c r="H34" s="482" t="s">
        <v>244</v>
      </c>
      <c r="I34" s="483"/>
    </row>
    <row r="35" spans="1:9" s="125" customFormat="1" ht="15" customHeight="1" x14ac:dyDescent="0.25">
      <c r="A35" s="90">
        <v>43078</v>
      </c>
      <c r="B35" s="89">
        <v>1.25</v>
      </c>
      <c r="C35" s="482" t="s">
        <v>217</v>
      </c>
      <c r="D35" s="482"/>
      <c r="E35" s="491"/>
      <c r="F35" s="90">
        <v>43084</v>
      </c>
      <c r="G35" s="89">
        <v>20.76</v>
      </c>
      <c r="H35" s="482" t="s">
        <v>244</v>
      </c>
      <c r="I35" s="483"/>
    </row>
    <row r="36" spans="1:9" s="125" customFormat="1" ht="15" customHeight="1" x14ac:dyDescent="0.25">
      <c r="A36" s="90">
        <v>43080</v>
      </c>
      <c r="B36" s="89">
        <v>500</v>
      </c>
      <c r="C36" s="482" t="s">
        <v>238</v>
      </c>
      <c r="D36" s="482"/>
      <c r="E36" s="491"/>
      <c r="F36" s="90">
        <v>43085</v>
      </c>
      <c r="G36" s="89">
        <v>17.07</v>
      </c>
      <c r="H36" s="482" t="s">
        <v>244</v>
      </c>
      <c r="I36" s="483"/>
    </row>
    <row r="37" spans="1:9" s="125" customFormat="1" ht="15" customHeight="1" x14ac:dyDescent="0.25">
      <c r="A37" s="90">
        <v>43080</v>
      </c>
      <c r="B37" s="89">
        <v>4</v>
      </c>
      <c r="C37" s="482" t="s">
        <v>217</v>
      </c>
      <c r="D37" s="482"/>
      <c r="E37" s="491"/>
      <c r="F37" s="90">
        <v>43087</v>
      </c>
      <c r="G37" s="89">
        <v>37.24</v>
      </c>
      <c r="H37" s="482" t="s">
        <v>244</v>
      </c>
      <c r="I37" s="483"/>
    </row>
    <row r="38" spans="1:9" s="125" customFormat="1" ht="15" customHeight="1" x14ac:dyDescent="0.25">
      <c r="A38" s="90">
        <v>43081</v>
      </c>
      <c r="B38" s="89">
        <v>41</v>
      </c>
      <c r="C38" s="482" t="s">
        <v>376</v>
      </c>
      <c r="D38" s="482"/>
      <c r="E38" s="483"/>
      <c r="F38" s="90">
        <v>43088</v>
      </c>
      <c r="G38" s="89">
        <v>28.93</v>
      </c>
      <c r="H38" s="482" t="s">
        <v>244</v>
      </c>
      <c r="I38" s="483"/>
    </row>
    <row r="39" spans="1:9" s="125" customFormat="1" ht="15" customHeight="1" x14ac:dyDescent="0.25">
      <c r="A39" s="90">
        <v>43082</v>
      </c>
      <c r="B39" s="89">
        <v>74.8</v>
      </c>
      <c r="C39" s="482" t="s">
        <v>273</v>
      </c>
      <c r="D39" s="482"/>
      <c r="E39" s="491"/>
      <c r="F39" s="90">
        <v>43090</v>
      </c>
      <c r="G39" s="89">
        <v>81.010000000000005</v>
      </c>
      <c r="H39" s="482" t="s">
        <v>244</v>
      </c>
      <c r="I39" s="483"/>
    </row>
    <row r="40" spans="1:9" s="125" customFormat="1" ht="15" customHeight="1" x14ac:dyDescent="0.25">
      <c r="A40" s="90">
        <v>43087</v>
      </c>
      <c r="B40" s="89">
        <v>1000</v>
      </c>
      <c r="C40" s="482" t="s">
        <v>238</v>
      </c>
      <c r="D40" s="482"/>
      <c r="E40" s="491"/>
      <c r="F40" s="90">
        <v>43091</v>
      </c>
      <c r="G40" s="89">
        <v>15.82</v>
      </c>
      <c r="H40" s="482" t="s">
        <v>244</v>
      </c>
      <c r="I40" s="483"/>
    </row>
    <row r="41" spans="1:9" s="125" customFormat="1" ht="15" customHeight="1" x14ac:dyDescent="0.25">
      <c r="A41" s="90">
        <v>43087</v>
      </c>
      <c r="B41" s="89">
        <v>4</v>
      </c>
      <c r="C41" s="482" t="s">
        <v>217</v>
      </c>
      <c r="D41" s="482"/>
      <c r="E41" s="491"/>
      <c r="F41" s="90">
        <v>43092</v>
      </c>
      <c r="G41" s="89">
        <v>20.11</v>
      </c>
      <c r="H41" s="482" t="s">
        <v>244</v>
      </c>
      <c r="I41" s="483"/>
    </row>
    <row r="42" spans="1:9" s="125" customFormat="1" ht="15" customHeight="1" x14ac:dyDescent="0.25">
      <c r="A42" s="90">
        <v>43087</v>
      </c>
      <c r="B42" s="89">
        <v>1801.2</v>
      </c>
      <c r="C42" s="482" t="s">
        <v>343</v>
      </c>
      <c r="D42" s="482"/>
      <c r="E42" s="491"/>
      <c r="F42" s="90">
        <v>43094</v>
      </c>
      <c r="G42" s="89">
        <v>21.96</v>
      </c>
      <c r="H42" s="482" t="s">
        <v>244</v>
      </c>
      <c r="I42" s="483"/>
    </row>
    <row r="43" spans="1:9" s="125" customFormat="1" ht="15" customHeight="1" x14ac:dyDescent="0.25">
      <c r="A43" s="90">
        <v>43090</v>
      </c>
      <c r="B43" s="89">
        <v>1900</v>
      </c>
      <c r="C43" s="482" t="s">
        <v>396</v>
      </c>
      <c r="D43" s="482"/>
      <c r="E43" s="491"/>
      <c r="F43" s="90">
        <v>43095</v>
      </c>
      <c r="G43" s="89">
        <v>19.809999999999999</v>
      </c>
      <c r="H43" s="482" t="s">
        <v>244</v>
      </c>
      <c r="I43" s="483"/>
    </row>
    <row r="44" spans="1:9" s="125" customFormat="1" ht="15" customHeight="1" x14ac:dyDescent="0.25">
      <c r="A44" s="90">
        <v>43090</v>
      </c>
      <c r="B44" s="89">
        <v>4</v>
      </c>
      <c r="C44" s="482" t="s">
        <v>217</v>
      </c>
      <c r="D44" s="482"/>
      <c r="E44" s="491"/>
      <c r="F44" s="90">
        <v>43096</v>
      </c>
      <c r="G44" s="89">
        <v>24.15</v>
      </c>
      <c r="H44" s="482" t="s">
        <v>244</v>
      </c>
      <c r="I44" s="483"/>
    </row>
    <row r="45" spans="1:9" s="125" customFormat="1" ht="15" customHeight="1" x14ac:dyDescent="0.25">
      <c r="A45" s="90">
        <v>43099</v>
      </c>
      <c r="B45" s="89">
        <v>700</v>
      </c>
      <c r="C45" s="482" t="s">
        <v>238</v>
      </c>
      <c r="D45" s="482"/>
      <c r="E45" s="491"/>
      <c r="F45" s="90">
        <v>43097</v>
      </c>
      <c r="G45" s="89">
        <v>12.84</v>
      </c>
      <c r="H45" s="482" t="s">
        <v>244</v>
      </c>
      <c r="I45" s="483"/>
    </row>
    <row r="46" spans="1:9" s="125" customFormat="1" ht="15" customHeight="1" x14ac:dyDescent="0.25">
      <c r="A46" s="90">
        <v>43099</v>
      </c>
      <c r="B46" s="89">
        <v>1.25</v>
      </c>
      <c r="C46" s="482" t="s">
        <v>217</v>
      </c>
      <c r="D46" s="482"/>
      <c r="E46" s="491"/>
      <c r="F46" s="90">
        <v>43098</v>
      </c>
      <c r="G46" s="89">
        <v>16.13</v>
      </c>
      <c r="H46" s="482" t="s">
        <v>244</v>
      </c>
      <c r="I46" s="483"/>
    </row>
    <row r="47" spans="1:9" s="125" customFormat="1" ht="15" customHeight="1" x14ac:dyDescent="0.25">
      <c r="A47" s="90"/>
      <c r="B47" s="89"/>
      <c r="C47" s="474"/>
      <c r="D47" s="474"/>
      <c r="E47" s="475"/>
      <c r="F47" s="90">
        <v>43099</v>
      </c>
      <c r="G47" s="89">
        <v>13.19</v>
      </c>
      <c r="H47" s="482" t="s">
        <v>244</v>
      </c>
      <c r="I47" s="483"/>
    </row>
    <row r="48" spans="1:9" s="125" customFormat="1" ht="15" customHeight="1" thickBot="1" x14ac:dyDescent="0.3">
      <c r="A48" s="110"/>
      <c r="B48" s="102"/>
      <c r="C48" s="486"/>
      <c r="D48" s="486"/>
      <c r="E48" s="509"/>
      <c r="F48" s="110"/>
      <c r="G48" s="102"/>
      <c r="H48" s="486"/>
      <c r="I48" s="487"/>
    </row>
    <row r="49" s="125" customFormat="1" x14ac:dyDescent="0.25"/>
  </sheetData>
  <mergeCells count="87">
    <mergeCell ref="F10:G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C9:D9"/>
    <mergeCell ref="C10:D10"/>
    <mergeCell ref="A11:I11"/>
    <mergeCell ref="A12:I12"/>
    <mergeCell ref="A13:E13"/>
    <mergeCell ref="F13:I13"/>
    <mergeCell ref="C14:E14"/>
    <mergeCell ref="H14:I14"/>
    <mergeCell ref="C15:E15"/>
    <mergeCell ref="H15:I15"/>
    <mergeCell ref="C16:E16"/>
    <mergeCell ref="H16:I16"/>
    <mergeCell ref="C17:E17"/>
    <mergeCell ref="H17:I17"/>
    <mergeCell ref="C18:E18"/>
    <mergeCell ref="H18:I18"/>
    <mergeCell ref="C19:E19"/>
    <mergeCell ref="H19:I19"/>
    <mergeCell ref="C20:E20"/>
    <mergeCell ref="H20:I20"/>
    <mergeCell ref="C21:E21"/>
    <mergeCell ref="H21:I21"/>
    <mergeCell ref="C22:E22"/>
    <mergeCell ref="H22:I22"/>
    <mergeCell ref="C23:E23"/>
    <mergeCell ref="H23:I23"/>
    <mergeCell ref="C24:E24"/>
    <mergeCell ref="H24:I24"/>
    <mergeCell ref="C25:E25"/>
    <mergeCell ref="H25:I25"/>
    <mergeCell ref="C26:E26"/>
    <mergeCell ref="H26:I26"/>
    <mergeCell ref="C27:E27"/>
    <mergeCell ref="H27:I27"/>
    <mergeCell ref="C28:E28"/>
    <mergeCell ref="H28:I28"/>
    <mergeCell ref="C29:E29"/>
    <mergeCell ref="H29:I29"/>
    <mergeCell ref="C30:E30"/>
    <mergeCell ref="H30:I30"/>
    <mergeCell ref="C31:E31"/>
    <mergeCell ref="H31:I31"/>
    <mergeCell ref="C32:E32"/>
    <mergeCell ref="H32:I32"/>
    <mergeCell ref="C33:E33"/>
    <mergeCell ref="H33:I33"/>
    <mergeCell ref="C34:E34"/>
    <mergeCell ref="H34:I34"/>
    <mergeCell ref="C35:E35"/>
    <mergeCell ref="H35:I35"/>
    <mergeCell ref="C36:E36"/>
    <mergeCell ref="H36:I36"/>
    <mergeCell ref="C37:E37"/>
    <mergeCell ref="H37:I37"/>
    <mergeCell ref="C38:E38"/>
    <mergeCell ref="H38:I38"/>
    <mergeCell ref="C39:E39"/>
    <mergeCell ref="H39:I39"/>
    <mergeCell ref="C40:E40"/>
    <mergeCell ref="H40:I40"/>
    <mergeCell ref="C41:E41"/>
    <mergeCell ref="H41:I41"/>
    <mergeCell ref="C42:E42"/>
    <mergeCell ref="H42:I42"/>
    <mergeCell ref="C43:E43"/>
    <mergeCell ref="H43:I43"/>
    <mergeCell ref="C44:E44"/>
    <mergeCell ref="H44:I44"/>
    <mergeCell ref="C48:E48"/>
    <mergeCell ref="H48:I48"/>
    <mergeCell ref="C45:E45"/>
    <mergeCell ref="H45:I45"/>
    <mergeCell ref="C46:E46"/>
    <mergeCell ref="H46:I46"/>
    <mergeCell ref="C47:E47"/>
    <mergeCell ref="H47:I47"/>
  </mergeCells>
  <pageMargins left="0.7" right="0.7" top="0.75" bottom="0.75" header="0.3" footer="0.3"/>
  <pageSetup paperSize="9" scale="77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1"/>
  <dimension ref="A1:I61"/>
  <sheetViews>
    <sheetView topLeftCell="A28" zoomScaleNormal="100" workbookViewId="0">
      <selection activeCell="C51" sqref="C51:E51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516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517</v>
      </c>
      <c r="D5" s="359"/>
      <c r="E5" s="10">
        <v>2113.9499999999998</v>
      </c>
      <c r="F5" s="360">
        <v>46187.66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9281</v>
      </c>
      <c r="F6" s="10">
        <v>2806</v>
      </c>
      <c r="G6" s="10">
        <v>62618</v>
      </c>
      <c r="H6" s="26"/>
      <c r="I6" s="28"/>
    </row>
    <row r="7" spans="1:9" x14ac:dyDescent="0.25">
      <c r="C7" s="518" t="s">
        <v>473</v>
      </c>
      <c r="D7" s="519"/>
      <c r="E7" s="10"/>
      <c r="F7" s="10"/>
      <c r="G7" s="10"/>
      <c r="H7" s="26"/>
      <c r="I7" s="28"/>
    </row>
    <row r="8" spans="1:9" x14ac:dyDescent="0.25">
      <c r="C8" s="494" t="s">
        <v>298</v>
      </c>
      <c r="D8" s="495"/>
      <c r="E8" s="10">
        <v>57000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64496.02</v>
      </c>
      <c r="F9" s="10">
        <v>59139.35</v>
      </c>
      <c r="G9" s="10"/>
      <c r="H9" s="26"/>
      <c r="I9" s="28"/>
    </row>
    <row r="10" spans="1:9" ht="36.75" customHeight="1" thickBot="1" x14ac:dyDescent="0.3">
      <c r="C10" s="420" t="s">
        <v>518</v>
      </c>
      <c r="D10" s="421"/>
      <c r="E10" s="47">
        <f>E5+E6+E7+E8-E9</f>
        <v>3898.9300000000003</v>
      </c>
      <c r="F10" s="422">
        <f>F5+F6+G6+F7+F8-F9-G9</f>
        <v>52472.310000000005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81"/>
      <c r="F14" s="11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43102</v>
      </c>
      <c r="B15" s="89">
        <v>1666.01</v>
      </c>
      <c r="C15" s="482" t="s">
        <v>343</v>
      </c>
      <c r="D15" s="482"/>
      <c r="E15" s="483"/>
      <c r="F15" s="106">
        <v>43101</v>
      </c>
      <c r="G15" s="89">
        <v>1.58</v>
      </c>
      <c r="H15" s="482" t="s">
        <v>244</v>
      </c>
      <c r="I15" s="483"/>
    </row>
    <row r="16" spans="1:9" s="125" customFormat="1" ht="15" customHeight="1" x14ac:dyDescent="0.25">
      <c r="A16" s="90">
        <v>43103</v>
      </c>
      <c r="B16" s="89">
        <v>1400</v>
      </c>
      <c r="C16" s="482" t="s">
        <v>294</v>
      </c>
      <c r="D16" s="482"/>
      <c r="E16" s="483"/>
      <c r="F16" s="106">
        <v>43102</v>
      </c>
      <c r="G16" s="89">
        <v>28.43</v>
      </c>
      <c r="H16" s="482" t="s">
        <v>244</v>
      </c>
      <c r="I16" s="483"/>
    </row>
    <row r="17" spans="1:9" s="125" customFormat="1" ht="15" customHeight="1" x14ac:dyDescent="0.25">
      <c r="A17" s="90">
        <v>43103</v>
      </c>
      <c r="B17" s="89">
        <v>4</v>
      </c>
      <c r="C17" s="482" t="s">
        <v>217</v>
      </c>
      <c r="D17" s="482"/>
      <c r="E17" s="483"/>
      <c r="F17" s="106">
        <v>43102</v>
      </c>
      <c r="G17" s="89">
        <v>31.5</v>
      </c>
      <c r="H17" s="482" t="s">
        <v>253</v>
      </c>
      <c r="I17" s="483"/>
    </row>
    <row r="18" spans="1:9" s="125" customFormat="1" ht="15" customHeight="1" x14ac:dyDescent="0.25">
      <c r="A18" s="90">
        <v>43103</v>
      </c>
      <c r="B18" s="89">
        <v>465</v>
      </c>
      <c r="C18" s="482" t="s">
        <v>488</v>
      </c>
      <c r="D18" s="482"/>
      <c r="E18" s="483"/>
      <c r="F18" s="106">
        <v>43102</v>
      </c>
      <c r="G18" s="89">
        <v>40.5</v>
      </c>
      <c r="H18" s="482" t="s">
        <v>239</v>
      </c>
      <c r="I18" s="483"/>
    </row>
    <row r="19" spans="1:9" s="125" customFormat="1" ht="15" customHeight="1" x14ac:dyDescent="0.25">
      <c r="A19" s="90">
        <v>43103</v>
      </c>
      <c r="B19" s="89">
        <v>4</v>
      </c>
      <c r="C19" s="482" t="s">
        <v>217</v>
      </c>
      <c r="D19" s="482"/>
      <c r="E19" s="483"/>
      <c r="F19" s="106">
        <v>43102</v>
      </c>
      <c r="G19" s="89">
        <v>42000</v>
      </c>
      <c r="H19" s="482" t="s">
        <v>290</v>
      </c>
      <c r="I19" s="483"/>
    </row>
    <row r="20" spans="1:9" s="125" customFormat="1" ht="15" customHeight="1" x14ac:dyDescent="0.25">
      <c r="A20" s="90">
        <v>43103</v>
      </c>
      <c r="B20" s="89">
        <v>465</v>
      </c>
      <c r="C20" s="482" t="s">
        <v>397</v>
      </c>
      <c r="D20" s="482"/>
      <c r="E20" s="483"/>
      <c r="F20" s="106">
        <v>43103</v>
      </c>
      <c r="G20" s="89">
        <v>26.96</v>
      </c>
      <c r="H20" s="482" t="s">
        <v>244</v>
      </c>
      <c r="I20" s="483"/>
    </row>
    <row r="21" spans="1:9" s="125" customFormat="1" ht="15" customHeight="1" x14ac:dyDescent="0.25">
      <c r="A21" s="90">
        <v>43103</v>
      </c>
      <c r="B21" s="89">
        <v>4</v>
      </c>
      <c r="C21" s="482" t="s">
        <v>217</v>
      </c>
      <c r="D21" s="482"/>
      <c r="E21" s="483"/>
      <c r="F21" s="106">
        <v>43104</v>
      </c>
      <c r="G21" s="89">
        <v>15.01</v>
      </c>
      <c r="H21" s="482" t="s">
        <v>244</v>
      </c>
      <c r="I21" s="483"/>
    </row>
    <row r="22" spans="1:9" s="125" customFormat="1" ht="15" customHeight="1" x14ac:dyDescent="0.25">
      <c r="A22" s="90">
        <v>43103</v>
      </c>
      <c r="B22" s="89">
        <v>465</v>
      </c>
      <c r="C22" s="482" t="s">
        <v>289</v>
      </c>
      <c r="D22" s="482"/>
      <c r="E22" s="483"/>
      <c r="F22" s="106">
        <v>43105</v>
      </c>
      <c r="G22" s="89">
        <v>15.25</v>
      </c>
      <c r="H22" s="74" t="s">
        <v>244</v>
      </c>
      <c r="I22" s="124"/>
    </row>
    <row r="23" spans="1:9" s="125" customFormat="1" ht="15" customHeight="1" x14ac:dyDescent="0.25">
      <c r="A23" s="90">
        <v>43103</v>
      </c>
      <c r="B23" s="89">
        <v>4</v>
      </c>
      <c r="C23" s="482" t="s">
        <v>217</v>
      </c>
      <c r="D23" s="482"/>
      <c r="E23" s="483"/>
      <c r="F23" s="106">
        <v>43106</v>
      </c>
      <c r="G23" s="89">
        <v>40.4</v>
      </c>
      <c r="H23" s="491" t="s">
        <v>244</v>
      </c>
      <c r="I23" s="492"/>
    </row>
    <row r="24" spans="1:9" s="125" customFormat="1" ht="15" customHeight="1" x14ac:dyDescent="0.25">
      <c r="A24" s="90">
        <v>43105</v>
      </c>
      <c r="B24" s="89">
        <v>1549</v>
      </c>
      <c r="C24" s="482" t="s">
        <v>404</v>
      </c>
      <c r="D24" s="482"/>
      <c r="E24" s="483"/>
      <c r="F24" s="106">
        <v>43108</v>
      </c>
      <c r="G24" s="89">
        <v>60.93</v>
      </c>
      <c r="H24" s="491" t="s">
        <v>244</v>
      </c>
      <c r="I24" s="492"/>
    </row>
    <row r="25" spans="1:9" s="125" customFormat="1" ht="15" customHeight="1" x14ac:dyDescent="0.25">
      <c r="A25" s="90">
        <v>43105</v>
      </c>
      <c r="B25" s="89">
        <v>4</v>
      </c>
      <c r="C25" s="482" t="s">
        <v>217</v>
      </c>
      <c r="D25" s="482"/>
      <c r="E25" s="483"/>
      <c r="F25" s="106">
        <v>43108</v>
      </c>
      <c r="G25" s="89">
        <v>91.5</v>
      </c>
      <c r="H25" s="482" t="s">
        <v>16</v>
      </c>
      <c r="I25" s="483"/>
    </row>
    <row r="26" spans="1:9" s="125" customFormat="1" ht="15" customHeight="1" x14ac:dyDescent="0.25">
      <c r="A26" s="90">
        <v>43105</v>
      </c>
      <c r="B26" s="89">
        <v>40</v>
      </c>
      <c r="C26" s="482" t="s">
        <v>409</v>
      </c>
      <c r="D26" s="482"/>
      <c r="E26" s="483"/>
      <c r="F26" s="106">
        <v>43109</v>
      </c>
      <c r="G26" s="89">
        <v>31.84</v>
      </c>
      <c r="H26" s="491" t="s">
        <v>244</v>
      </c>
      <c r="I26" s="492"/>
    </row>
    <row r="27" spans="1:9" s="125" customFormat="1" ht="15" customHeight="1" x14ac:dyDescent="0.25">
      <c r="A27" s="90">
        <v>43105</v>
      </c>
      <c r="B27" s="89">
        <v>4</v>
      </c>
      <c r="C27" s="482" t="s">
        <v>217</v>
      </c>
      <c r="D27" s="482"/>
      <c r="E27" s="483"/>
      <c r="F27" s="106">
        <v>43110</v>
      </c>
      <c r="G27" s="89">
        <v>33.14</v>
      </c>
      <c r="H27" s="50" t="s">
        <v>244</v>
      </c>
      <c r="I27" s="133"/>
    </row>
    <row r="28" spans="1:9" s="125" customFormat="1" ht="15" customHeight="1" x14ac:dyDescent="0.25">
      <c r="A28" s="90">
        <v>43105</v>
      </c>
      <c r="B28" s="89">
        <v>52.2</v>
      </c>
      <c r="C28" s="482" t="s">
        <v>483</v>
      </c>
      <c r="D28" s="482"/>
      <c r="E28" s="483"/>
      <c r="F28" s="106">
        <v>43111</v>
      </c>
      <c r="G28" s="89">
        <v>20.39</v>
      </c>
      <c r="H28" s="491" t="s">
        <v>244</v>
      </c>
      <c r="I28" s="492"/>
    </row>
    <row r="29" spans="1:9" s="125" customFormat="1" ht="15" customHeight="1" x14ac:dyDescent="0.25">
      <c r="A29" s="90">
        <v>43108</v>
      </c>
      <c r="B29" s="89">
        <v>15000</v>
      </c>
      <c r="C29" s="482" t="s">
        <v>434</v>
      </c>
      <c r="D29" s="482"/>
      <c r="E29" s="483"/>
      <c r="F29" s="106">
        <v>43112</v>
      </c>
      <c r="G29" s="89">
        <v>23.3</v>
      </c>
      <c r="H29" s="491" t="s">
        <v>244</v>
      </c>
      <c r="I29" s="492"/>
    </row>
    <row r="30" spans="1:9" s="125" customFormat="1" ht="15" customHeight="1" x14ac:dyDescent="0.25">
      <c r="A30" s="90">
        <v>43108</v>
      </c>
      <c r="B30" s="89">
        <v>4</v>
      </c>
      <c r="C30" s="482" t="s">
        <v>217</v>
      </c>
      <c r="D30" s="482"/>
      <c r="E30" s="483"/>
      <c r="F30" s="106">
        <v>43113</v>
      </c>
      <c r="G30" s="89">
        <v>21.53</v>
      </c>
      <c r="H30" s="491" t="s">
        <v>244</v>
      </c>
      <c r="I30" s="492"/>
    </row>
    <row r="31" spans="1:9" s="125" customFormat="1" ht="15" customHeight="1" x14ac:dyDescent="0.25">
      <c r="A31" s="90">
        <v>43108</v>
      </c>
      <c r="B31" s="89">
        <v>1250</v>
      </c>
      <c r="C31" s="482" t="s">
        <v>434</v>
      </c>
      <c r="D31" s="482"/>
      <c r="E31" s="483"/>
      <c r="F31" s="106">
        <v>43115</v>
      </c>
      <c r="G31" s="89">
        <v>85.47</v>
      </c>
      <c r="H31" s="491" t="s">
        <v>244</v>
      </c>
      <c r="I31" s="492"/>
    </row>
    <row r="32" spans="1:9" s="125" customFormat="1" ht="15" customHeight="1" x14ac:dyDescent="0.25">
      <c r="A32" s="90">
        <v>43108</v>
      </c>
      <c r="B32" s="89">
        <v>4</v>
      </c>
      <c r="C32" s="482" t="s">
        <v>217</v>
      </c>
      <c r="D32" s="482"/>
      <c r="E32" s="483"/>
      <c r="F32" s="106">
        <v>43115</v>
      </c>
      <c r="G32" s="89">
        <v>169</v>
      </c>
      <c r="H32" s="482" t="s">
        <v>194</v>
      </c>
      <c r="I32" s="483"/>
    </row>
    <row r="33" spans="1:9" s="125" customFormat="1" ht="15" customHeight="1" x14ac:dyDescent="0.25">
      <c r="A33" s="90">
        <v>43109</v>
      </c>
      <c r="B33" s="89">
        <v>23000</v>
      </c>
      <c r="C33" s="482" t="s">
        <v>449</v>
      </c>
      <c r="D33" s="482"/>
      <c r="E33" s="483"/>
      <c r="F33" s="106">
        <v>43115</v>
      </c>
      <c r="G33" s="89">
        <v>244</v>
      </c>
      <c r="H33" s="482" t="s">
        <v>22</v>
      </c>
      <c r="I33" s="483"/>
    </row>
    <row r="34" spans="1:9" s="125" customFormat="1" ht="15" customHeight="1" x14ac:dyDescent="0.25">
      <c r="A34" s="90">
        <v>43109</v>
      </c>
      <c r="B34" s="89">
        <v>4</v>
      </c>
      <c r="C34" s="482" t="s">
        <v>217</v>
      </c>
      <c r="D34" s="482"/>
      <c r="E34" s="483"/>
      <c r="F34" s="106">
        <v>43115</v>
      </c>
      <c r="G34" s="89">
        <v>872</v>
      </c>
      <c r="H34" s="482" t="s">
        <v>20</v>
      </c>
      <c r="I34" s="483"/>
    </row>
    <row r="35" spans="1:9" s="125" customFormat="1" ht="15" customHeight="1" x14ac:dyDescent="0.25">
      <c r="A35" s="90">
        <v>43111</v>
      </c>
      <c r="B35" s="89">
        <v>500</v>
      </c>
      <c r="C35" s="482" t="s">
        <v>459</v>
      </c>
      <c r="D35" s="482"/>
      <c r="E35" s="483"/>
      <c r="F35" s="106">
        <v>43115</v>
      </c>
      <c r="G35" s="89">
        <v>15000</v>
      </c>
      <c r="H35" s="482" t="s">
        <v>290</v>
      </c>
      <c r="I35" s="483"/>
    </row>
    <row r="36" spans="1:9" s="125" customFormat="1" ht="15" customHeight="1" x14ac:dyDescent="0.25">
      <c r="A36" s="90">
        <v>43111</v>
      </c>
      <c r="B36" s="89">
        <v>6.5</v>
      </c>
      <c r="C36" s="482" t="s">
        <v>217</v>
      </c>
      <c r="D36" s="482"/>
      <c r="E36" s="483"/>
      <c r="F36" s="106">
        <v>43116</v>
      </c>
      <c r="G36" s="89">
        <v>46.94</v>
      </c>
      <c r="H36" s="491" t="s">
        <v>244</v>
      </c>
      <c r="I36" s="492"/>
    </row>
    <row r="37" spans="1:9" s="125" customFormat="1" ht="15" customHeight="1" x14ac:dyDescent="0.25">
      <c r="A37" s="90">
        <v>43111</v>
      </c>
      <c r="B37" s="89">
        <v>74.8</v>
      </c>
      <c r="C37" s="482" t="s">
        <v>273</v>
      </c>
      <c r="D37" s="482"/>
      <c r="E37" s="483"/>
      <c r="F37" s="106">
        <v>43117</v>
      </c>
      <c r="G37" s="89">
        <v>37.57</v>
      </c>
      <c r="H37" s="491" t="s">
        <v>244</v>
      </c>
      <c r="I37" s="492"/>
    </row>
    <row r="38" spans="1:9" s="125" customFormat="1" ht="15" customHeight="1" x14ac:dyDescent="0.25">
      <c r="A38" s="90">
        <v>43115</v>
      </c>
      <c r="B38" s="89">
        <v>2000</v>
      </c>
      <c r="C38" s="482" t="s">
        <v>474</v>
      </c>
      <c r="D38" s="482"/>
      <c r="E38" s="483"/>
      <c r="F38" s="106">
        <v>43118</v>
      </c>
      <c r="G38" s="89">
        <v>14.02</v>
      </c>
      <c r="H38" s="50" t="s">
        <v>244</v>
      </c>
      <c r="I38" s="133"/>
    </row>
    <row r="39" spans="1:9" s="125" customFormat="1" ht="15" customHeight="1" x14ac:dyDescent="0.25">
      <c r="A39" s="90">
        <v>43115</v>
      </c>
      <c r="B39" s="89">
        <v>4</v>
      </c>
      <c r="C39" s="482" t="s">
        <v>217</v>
      </c>
      <c r="D39" s="482"/>
      <c r="E39" s="483"/>
      <c r="F39" s="106">
        <v>43119</v>
      </c>
      <c r="G39" s="89">
        <v>17.38</v>
      </c>
      <c r="H39" s="491" t="s">
        <v>244</v>
      </c>
      <c r="I39" s="492"/>
    </row>
    <row r="40" spans="1:9" s="125" customFormat="1" ht="15" customHeight="1" x14ac:dyDescent="0.25">
      <c r="A40" s="90">
        <v>43115</v>
      </c>
      <c r="B40" s="89">
        <v>7413.45</v>
      </c>
      <c r="C40" s="482" t="s">
        <v>449</v>
      </c>
      <c r="D40" s="482"/>
      <c r="E40" s="483"/>
      <c r="F40" s="106">
        <v>43120</v>
      </c>
      <c r="G40" s="89">
        <v>30.74</v>
      </c>
      <c r="H40" s="50" t="s">
        <v>244</v>
      </c>
      <c r="I40" s="133"/>
    </row>
    <row r="41" spans="1:9" s="125" customFormat="1" ht="15" customHeight="1" x14ac:dyDescent="0.25">
      <c r="A41" s="90">
        <v>43115</v>
      </c>
      <c r="B41" s="89">
        <v>4</v>
      </c>
      <c r="C41" s="482" t="s">
        <v>217</v>
      </c>
      <c r="D41" s="482"/>
      <c r="E41" s="483"/>
      <c r="F41" s="106">
        <v>43122</v>
      </c>
      <c r="G41" s="89">
        <v>12.14</v>
      </c>
      <c r="H41" s="491" t="s">
        <v>244</v>
      </c>
      <c r="I41" s="492"/>
    </row>
    <row r="42" spans="1:9" s="125" customFormat="1" ht="15" customHeight="1" x14ac:dyDescent="0.25">
      <c r="A42" s="90">
        <v>43115</v>
      </c>
      <c r="B42" s="89">
        <v>56</v>
      </c>
      <c r="C42" s="482" t="s">
        <v>457</v>
      </c>
      <c r="D42" s="482"/>
      <c r="E42" s="483"/>
      <c r="F42" s="106">
        <v>43123</v>
      </c>
      <c r="G42" s="89">
        <v>10.31</v>
      </c>
      <c r="H42" s="491" t="s">
        <v>244</v>
      </c>
      <c r="I42" s="492"/>
    </row>
    <row r="43" spans="1:9" s="125" customFormat="1" ht="15" customHeight="1" x14ac:dyDescent="0.25">
      <c r="A43" s="90">
        <v>43116</v>
      </c>
      <c r="B43" s="89">
        <v>1000</v>
      </c>
      <c r="C43" s="482" t="s">
        <v>396</v>
      </c>
      <c r="D43" s="482"/>
      <c r="E43" s="483"/>
      <c r="F43" s="106">
        <v>43124</v>
      </c>
      <c r="G43" s="89">
        <v>26.17</v>
      </c>
      <c r="H43" s="491" t="s">
        <v>244</v>
      </c>
      <c r="I43" s="492"/>
    </row>
    <row r="44" spans="1:9" s="125" customFormat="1" ht="15" customHeight="1" x14ac:dyDescent="0.25">
      <c r="A44" s="90">
        <v>43116</v>
      </c>
      <c r="B44" s="89">
        <v>4</v>
      </c>
      <c r="C44" s="482" t="s">
        <v>217</v>
      </c>
      <c r="D44" s="482"/>
      <c r="E44" s="483"/>
      <c r="F44" s="106">
        <v>43125</v>
      </c>
      <c r="G44" s="89">
        <v>19.510000000000002</v>
      </c>
      <c r="H44" s="50" t="s">
        <v>244</v>
      </c>
      <c r="I44" s="133"/>
    </row>
    <row r="45" spans="1:9" s="125" customFormat="1" ht="15" customHeight="1" x14ac:dyDescent="0.25">
      <c r="A45" s="90">
        <v>43120</v>
      </c>
      <c r="B45" s="89">
        <v>500</v>
      </c>
      <c r="C45" s="482" t="s">
        <v>238</v>
      </c>
      <c r="D45" s="482"/>
      <c r="E45" s="483"/>
      <c r="F45" s="106">
        <v>43126</v>
      </c>
      <c r="G45" s="89">
        <v>16.84</v>
      </c>
      <c r="H45" s="491" t="s">
        <v>244</v>
      </c>
      <c r="I45" s="492"/>
    </row>
    <row r="46" spans="1:9" s="125" customFormat="1" ht="15" customHeight="1" x14ac:dyDescent="0.25">
      <c r="A46" s="90">
        <v>43120</v>
      </c>
      <c r="B46" s="89">
        <v>1.25</v>
      </c>
      <c r="C46" s="482" t="s">
        <v>217</v>
      </c>
      <c r="D46" s="482"/>
      <c r="E46" s="483"/>
      <c r="F46" s="106">
        <v>43127</v>
      </c>
      <c r="G46" s="89">
        <v>3.8</v>
      </c>
      <c r="H46" s="491" t="s">
        <v>244</v>
      </c>
      <c r="I46" s="492"/>
    </row>
    <row r="47" spans="1:9" s="125" customFormat="1" ht="15" customHeight="1" x14ac:dyDescent="0.25">
      <c r="A47" s="90">
        <v>43123</v>
      </c>
      <c r="B47" s="89">
        <v>500</v>
      </c>
      <c r="C47" s="482" t="s">
        <v>459</v>
      </c>
      <c r="D47" s="482"/>
      <c r="E47" s="483"/>
      <c r="F47" s="106">
        <v>43128</v>
      </c>
      <c r="G47" s="89">
        <v>1.59</v>
      </c>
      <c r="H47" s="491" t="s">
        <v>244</v>
      </c>
      <c r="I47" s="492"/>
    </row>
    <row r="48" spans="1:9" s="125" customFormat="1" ht="15" customHeight="1" x14ac:dyDescent="0.25">
      <c r="A48" s="90">
        <v>43123</v>
      </c>
      <c r="B48" s="89">
        <v>4</v>
      </c>
      <c r="C48" s="482" t="s">
        <v>217</v>
      </c>
      <c r="D48" s="482"/>
      <c r="E48" s="483"/>
      <c r="F48" s="106">
        <v>43129</v>
      </c>
      <c r="G48" s="89">
        <v>20.32</v>
      </c>
      <c r="H48" s="491" t="s">
        <v>244</v>
      </c>
      <c r="I48" s="492"/>
    </row>
    <row r="49" spans="1:9" s="125" customFormat="1" ht="15" customHeight="1" x14ac:dyDescent="0.25">
      <c r="A49" s="90">
        <v>43125</v>
      </c>
      <c r="B49" s="89">
        <v>250</v>
      </c>
      <c r="C49" s="482" t="s">
        <v>238</v>
      </c>
      <c r="D49" s="482"/>
      <c r="E49" s="483"/>
      <c r="F49" s="132">
        <v>43130</v>
      </c>
      <c r="G49" s="101">
        <v>15.57</v>
      </c>
      <c r="H49" s="491" t="s">
        <v>244</v>
      </c>
      <c r="I49" s="492"/>
    </row>
    <row r="50" spans="1:9" s="125" customFormat="1" ht="15" customHeight="1" x14ac:dyDescent="0.25">
      <c r="A50" s="90">
        <v>43125</v>
      </c>
      <c r="B50" s="89">
        <v>1.7</v>
      </c>
      <c r="C50" s="482" t="s">
        <v>217</v>
      </c>
      <c r="D50" s="482"/>
      <c r="E50" s="483"/>
      <c r="F50" s="132">
        <v>43131</v>
      </c>
      <c r="G50" s="101">
        <v>13.72</v>
      </c>
      <c r="H50" s="491" t="s">
        <v>244</v>
      </c>
      <c r="I50" s="492"/>
    </row>
    <row r="51" spans="1:9" s="125" customFormat="1" ht="15" customHeight="1" x14ac:dyDescent="0.25">
      <c r="A51" s="90">
        <v>43125</v>
      </c>
      <c r="B51" s="89">
        <v>2002.2</v>
      </c>
      <c r="C51" s="482" t="s">
        <v>507</v>
      </c>
      <c r="D51" s="482"/>
      <c r="E51" s="483"/>
      <c r="F51" s="132"/>
      <c r="G51" s="101"/>
      <c r="H51" s="130"/>
      <c r="I51" s="131"/>
    </row>
    <row r="52" spans="1:9" s="125" customFormat="1" ht="15" customHeight="1" x14ac:dyDescent="0.25">
      <c r="A52" s="90">
        <v>43131</v>
      </c>
      <c r="B52" s="89">
        <v>1500</v>
      </c>
      <c r="C52" s="482" t="s">
        <v>238</v>
      </c>
      <c r="D52" s="482"/>
      <c r="E52" s="483"/>
      <c r="F52" s="132"/>
      <c r="G52" s="101"/>
      <c r="H52" s="130"/>
      <c r="I52" s="131"/>
    </row>
    <row r="53" spans="1:9" s="125" customFormat="1" ht="15" customHeight="1" x14ac:dyDescent="0.25">
      <c r="A53" s="90">
        <v>43131</v>
      </c>
      <c r="B53" s="89">
        <v>1.7</v>
      </c>
      <c r="C53" s="482" t="s">
        <v>217</v>
      </c>
      <c r="D53" s="482"/>
      <c r="E53" s="483"/>
      <c r="F53" s="132"/>
      <c r="G53" s="101"/>
      <c r="H53" s="130"/>
      <c r="I53" s="131"/>
    </row>
    <row r="54" spans="1:9" s="125" customFormat="1" ht="15" customHeight="1" x14ac:dyDescent="0.25">
      <c r="A54" s="90">
        <v>43131</v>
      </c>
      <c r="B54" s="89">
        <v>1673.21</v>
      </c>
      <c r="C54" s="482" t="s">
        <v>343</v>
      </c>
      <c r="D54" s="482"/>
      <c r="E54" s="483"/>
      <c r="F54" s="132"/>
      <c r="G54" s="101"/>
      <c r="H54" s="130"/>
      <c r="I54" s="131"/>
    </row>
    <row r="55" spans="1:9" s="125" customFormat="1" ht="15" customHeight="1" x14ac:dyDescent="0.25">
      <c r="A55" s="90">
        <v>43131</v>
      </c>
      <c r="B55" s="89">
        <v>533</v>
      </c>
      <c r="C55" s="482" t="s">
        <v>397</v>
      </c>
      <c r="D55" s="482"/>
      <c r="E55" s="483"/>
      <c r="F55" s="132"/>
      <c r="G55" s="101"/>
      <c r="H55" s="130"/>
      <c r="I55" s="131"/>
    </row>
    <row r="56" spans="1:9" s="125" customFormat="1" ht="15" customHeight="1" x14ac:dyDescent="0.25">
      <c r="A56" s="90">
        <v>43131</v>
      </c>
      <c r="B56" s="89">
        <v>4</v>
      </c>
      <c r="C56" s="482" t="s">
        <v>217</v>
      </c>
      <c r="D56" s="482"/>
      <c r="E56" s="483"/>
      <c r="F56" s="132"/>
      <c r="G56" s="101"/>
      <c r="H56" s="130"/>
      <c r="I56" s="131"/>
    </row>
    <row r="57" spans="1:9" s="125" customFormat="1" ht="15" customHeight="1" x14ac:dyDescent="0.25">
      <c r="A57" s="90">
        <v>43131</v>
      </c>
      <c r="B57" s="89">
        <v>533</v>
      </c>
      <c r="C57" s="482" t="s">
        <v>488</v>
      </c>
      <c r="D57" s="482"/>
      <c r="E57" s="483"/>
      <c r="F57" s="132"/>
      <c r="G57" s="101"/>
      <c r="H57" s="130"/>
      <c r="I57" s="131"/>
    </row>
    <row r="58" spans="1:9" s="125" customFormat="1" ht="15" customHeight="1" x14ac:dyDescent="0.25">
      <c r="A58" s="90">
        <v>43131</v>
      </c>
      <c r="B58" s="89">
        <v>4</v>
      </c>
      <c r="C58" s="482" t="s">
        <v>217</v>
      </c>
      <c r="D58" s="482"/>
      <c r="E58" s="483"/>
      <c r="F58" s="132"/>
      <c r="G58" s="101"/>
      <c r="H58" s="130"/>
      <c r="I58" s="131"/>
    </row>
    <row r="59" spans="1:9" s="125" customFormat="1" ht="15" customHeight="1" x14ac:dyDescent="0.25">
      <c r="A59" s="90">
        <v>43131</v>
      </c>
      <c r="B59" s="89">
        <v>533</v>
      </c>
      <c r="C59" s="482" t="s">
        <v>289</v>
      </c>
      <c r="D59" s="482"/>
      <c r="E59" s="483"/>
      <c r="F59" s="132"/>
      <c r="G59" s="101"/>
      <c r="H59" s="130"/>
      <c r="I59" s="131"/>
    </row>
    <row r="60" spans="1:9" s="125" customFormat="1" ht="15" customHeight="1" thickBot="1" x14ac:dyDescent="0.3">
      <c r="A60" s="110">
        <v>43131</v>
      </c>
      <c r="B60" s="102">
        <v>4</v>
      </c>
      <c r="C60" s="486" t="s">
        <v>217</v>
      </c>
      <c r="D60" s="486"/>
      <c r="E60" s="487"/>
      <c r="F60" s="107"/>
      <c r="G60" s="102"/>
      <c r="H60" s="509"/>
      <c r="I60" s="528"/>
    </row>
    <row r="61" spans="1:9" s="125" customFormat="1" x14ac:dyDescent="0.25"/>
  </sheetData>
  <mergeCells count="97">
    <mergeCell ref="C56:E56"/>
    <mergeCell ref="C57:E57"/>
    <mergeCell ref="C58:E58"/>
    <mergeCell ref="C59:E59"/>
    <mergeCell ref="H47:I47"/>
    <mergeCell ref="H49:I49"/>
    <mergeCell ref="H50:I50"/>
    <mergeCell ref="F10:G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C9:D9"/>
    <mergeCell ref="C10:D10"/>
    <mergeCell ref="A11:I11"/>
    <mergeCell ref="A12:I12"/>
    <mergeCell ref="A13:E13"/>
    <mergeCell ref="F13:I13"/>
    <mergeCell ref="C14:E14"/>
    <mergeCell ref="H14:I14"/>
    <mergeCell ref="C15:E15"/>
    <mergeCell ref="H15:I15"/>
    <mergeCell ref="C16:E16"/>
    <mergeCell ref="H16:I16"/>
    <mergeCell ref="C17:E17"/>
    <mergeCell ref="H17:I17"/>
    <mergeCell ref="C18:E18"/>
    <mergeCell ref="H18:I18"/>
    <mergeCell ref="C19:E19"/>
    <mergeCell ref="H19:I19"/>
    <mergeCell ref="C20:E20"/>
    <mergeCell ref="H20:I20"/>
    <mergeCell ref="C21:E21"/>
    <mergeCell ref="H21:I21"/>
    <mergeCell ref="C22:E22"/>
    <mergeCell ref="C23:E23"/>
    <mergeCell ref="H23:I23"/>
    <mergeCell ref="C24:E24"/>
    <mergeCell ref="H24:I24"/>
    <mergeCell ref="C25:E25"/>
    <mergeCell ref="H25:I25"/>
    <mergeCell ref="C26:E26"/>
    <mergeCell ref="H26:I26"/>
    <mergeCell ref="C27:E27"/>
    <mergeCell ref="C28:E28"/>
    <mergeCell ref="H28:I28"/>
    <mergeCell ref="C29:E29"/>
    <mergeCell ref="H29:I29"/>
    <mergeCell ref="C30:E30"/>
    <mergeCell ref="H30:I30"/>
    <mergeCell ref="C31:E31"/>
    <mergeCell ref="H31:I31"/>
    <mergeCell ref="C32:E32"/>
    <mergeCell ref="H32:I32"/>
    <mergeCell ref="C33:E33"/>
    <mergeCell ref="H33:I33"/>
    <mergeCell ref="C34:E34"/>
    <mergeCell ref="H34:I34"/>
    <mergeCell ref="C35:E35"/>
    <mergeCell ref="H35:I35"/>
    <mergeCell ref="C36:E36"/>
    <mergeCell ref="H36:I36"/>
    <mergeCell ref="C37:E37"/>
    <mergeCell ref="H37:I37"/>
    <mergeCell ref="C38:E38"/>
    <mergeCell ref="C39:E39"/>
    <mergeCell ref="H39:I39"/>
    <mergeCell ref="C40:E40"/>
    <mergeCell ref="C41:E41"/>
    <mergeCell ref="H41:I41"/>
    <mergeCell ref="C42:E42"/>
    <mergeCell ref="H42:I42"/>
    <mergeCell ref="C43:E43"/>
    <mergeCell ref="H43:I43"/>
    <mergeCell ref="C44:E44"/>
    <mergeCell ref="C60:E60"/>
    <mergeCell ref="H60:I60"/>
    <mergeCell ref="C45:E45"/>
    <mergeCell ref="H45:I45"/>
    <mergeCell ref="C46:E46"/>
    <mergeCell ref="H46:I46"/>
    <mergeCell ref="C48:E48"/>
    <mergeCell ref="H48:I48"/>
    <mergeCell ref="C47:E47"/>
    <mergeCell ref="C49:E49"/>
    <mergeCell ref="C50:E50"/>
    <mergeCell ref="C51:E51"/>
    <mergeCell ref="C52:E52"/>
    <mergeCell ref="C53:E53"/>
    <mergeCell ref="C54:E54"/>
    <mergeCell ref="C55:E55"/>
  </mergeCells>
  <pageMargins left="0.7" right="0.7" top="0.75" bottom="0.75" header="0.3" footer="0.3"/>
  <pageSetup paperSize="9" scale="77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2"/>
  <dimension ref="A1:I50"/>
  <sheetViews>
    <sheetView zoomScaleNormal="100" workbookViewId="0">
      <selection activeCell="E6" sqref="E6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5.7109375" bestFit="1" customWidth="1"/>
    <col min="6" max="7" width="13.28515625" bestFit="1" customWidth="1"/>
    <col min="8" max="8" width="12" bestFit="1" customWidth="1"/>
    <col min="9" max="9" width="16.7109375" customWidth="1"/>
  </cols>
  <sheetData>
    <row r="1" spans="1:9" ht="15.75" thickBot="1" x14ac:dyDescent="0.3"/>
    <row r="2" spans="1:9" ht="21.75" customHeight="1" x14ac:dyDescent="0.35">
      <c r="C2" s="413" t="s">
        <v>519</v>
      </c>
      <c r="D2" s="414"/>
      <c r="E2" s="414"/>
      <c r="F2" s="414"/>
      <c r="G2" s="414"/>
      <c r="H2" s="414"/>
      <c r="I2" s="415"/>
    </row>
    <row r="3" spans="1:9" x14ac:dyDescent="0.25">
      <c r="C3" s="423"/>
      <c r="D3" s="355"/>
      <c r="E3" s="356" t="s">
        <v>0</v>
      </c>
      <c r="F3" s="356" t="s">
        <v>1</v>
      </c>
      <c r="G3" s="356"/>
      <c r="H3" s="424"/>
      <c r="I3" s="412" t="s">
        <v>176</v>
      </c>
    </row>
    <row r="4" spans="1:9" x14ac:dyDescent="0.25">
      <c r="C4" s="423"/>
      <c r="D4" s="355"/>
      <c r="E4" s="356"/>
      <c r="F4" s="6" t="s">
        <v>3</v>
      </c>
      <c r="G4" s="6" t="s">
        <v>2</v>
      </c>
      <c r="H4" s="25" t="s">
        <v>4</v>
      </c>
      <c r="I4" s="412"/>
    </row>
    <row r="5" spans="1:9" ht="30.75" customHeight="1" x14ac:dyDescent="0.25">
      <c r="C5" s="425" t="s">
        <v>520</v>
      </c>
      <c r="D5" s="359"/>
      <c r="E5" s="10">
        <v>3898.93</v>
      </c>
      <c r="F5" s="360">
        <v>52472.31</v>
      </c>
      <c r="G5" s="360"/>
      <c r="H5" s="26">
        <v>341.54</v>
      </c>
      <c r="I5" s="27">
        <v>8.14</v>
      </c>
    </row>
    <row r="6" spans="1:9" x14ac:dyDescent="0.25">
      <c r="C6" s="419" t="s">
        <v>3</v>
      </c>
      <c r="D6" s="362"/>
      <c r="E6" s="10">
        <v>14948</v>
      </c>
      <c r="F6" s="10">
        <v>1977</v>
      </c>
      <c r="G6" s="10">
        <v>47493.5</v>
      </c>
      <c r="H6" s="26"/>
      <c r="I6" s="28"/>
    </row>
    <row r="7" spans="1:9" x14ac:dyDescent="0.25">
      <c r="C7" s="518" t="s">
        <v>473</v>
      </c>
      <c r="D7" s="519"/>
      <c r="E7" s="10"/>
      <c r="F7" s="10"/>
      <c r="G7" s="10"/>
      <c r="H7" s="26"/>
      <c r="I7" s="28"/>
    </row>
    <row r="8" spans="1:9" x14ac:dyDescent="0.25">
      <c r="C8" s="494" t="s">
        <v>298</v>
      </c>
      <c r="D8" s="495"/>
      <c r="E8" s="10">
        <v>55000</v>
      </c>
      <c r="F8" s="10"/>
      <c r="G8" s="10"/>
      <c r="H8" s="26"/>
      <c r="I8" s="28"/>
    </row>
    <row r="9" spans="1:9" x14ac:dyDescent="0.25">
      <c r="C9" s="419" t="s">
        <v>6</v>
      </c>
      <c r="D9" s="362"/>
      <c r="E9" s="10">
        <v>65689.990000000005</v>
      </c>
      <c r="F9" s="10">
        <v>57764.36</v>
      </c>
      <c r="G9" s="10"/>
      <c r="H9" s="26"/>
      <c r="I9" s="28"/>
    </row>
    <row r="10" spans="1:9" ht="36.75" customHeight="1" thickBot="1" x14ac:dyDescent="0.3">
      <c r="C10" s="420" t="s">
        <v>521</v>
      </c>
      <c r="D10" s="421"/>
      <c r="E10" s="47">
        <f>E5+E6+E7+E8-E9</f>
        <v>8156.9399999999878</v>
      </c>
      <c r="F10" s="422">
        <f>F5+F6+G6+F7+F8-F9-G9</f>
        <v>44178.45</v>
      </c>
      <c r="G10" s="422"/>
      <c r="H10" s="29">
        <f>H5+H6-H9</f>
        <v>341.54</v>
      </c>
      <c r="I10" s="30">
        <f>I5+I6-I9</f>
        <v>8.14</v>
      </c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81"/>
      <c r="F14" s="11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43136</v>
      </c>
      <c r="B15" s="89">
        <v>52.2</v>
      </c>
      <c r="C15" s="482" t="s">
        <v>483</v>
      </c>
      <c r="D15" s="482"/>
      <c r="E15" s="483"/>
      <c r="F15" s="106">
        <v>43132</v>
      </c>
      <c r="G15" s="89">
        <v>19.940000000000001</v>
      </c>
      <c r="H15" s="74" t="s">
        <v>244</v>
      </c>
      <c r="I15" s="124"/>
    </row>
    <row r="16" spans="1:9" s="125" customFormat="1" ht="15" customHeight="1" x14ac:dyDescent="0.25">
      <c r="A16" s="90">
        <v>43138</v>
      </c>
      <c r="B16" s="89">
        <v>15000</v>
      </c>
      <c r="C16" s="482" t="s">
        <v>434</v>
      </c>
      <c r="D16" s="482"/>
      <c r="E16" s="483"/>
      <c r="F16" s="106">
        <v>43133</v>
      </c>
      <c r="G16" s="89">
        <v>14.04</v>
      </c>
      <c r="H16" s="482" t="s">
        <v>244</v>
      </c>
      <c r="I16" s="483"/>
    </row>
    <row r="17" spans="1:9" s="125" customFormat="1" ht="15" customHeight="1" x14ac:dyDescent="0.25">
      <c r="A17" s="90">
        <v>43138</v>
      </c>
      <c r="B17" s="89">
        <v>6.5</v>
      </c>
      <c r="C17" s="482" t="s">
        <v>217</v>
      </c>
      <c r="D17" s="482"/>
      <c r="E17" s="483"/>
      <c r="F17" s="106">
        <v>43133</v>
      </c>
      <c r="G17" s="89">
        <v>26.25</v>
      </c>
      <c r="H17" s="482" t="s">
        <v>524</v>
      </c>
      <c r="I17" s="483"/>
    </row>
    <row r="18" spans="1:9" s="125" customFormat="1" ht="15" customHeight="1" x14ac:dyDescent="0.25">
      <c r="A18" s="90">
        <v>43138</v>
      </c>
      <c r="B18" s="89">
        <v>236</v>
      </c>
      <c r="C18" s="482" t="s">
        <v>522</v>
      </c>
      <c r="D18" s="482"/>
      <c r="E18" s="483"/>
      <c r="F18" s="106">
        <v>43133</v>
      </c>
      <c r="G18" s="89">
        <v>10.5</v>
      </c>
      <c r="H18" s="482" t="s">
        <v>525</v>
      </c>
      <c r="I18" s="483"/>
    </row>
    <row r="19" spans="1:9" s="125" customFormat="1" ht="15" customHeight="1" x14ac:dyDescent="0.25">
      <c r="A19" s="90">
        <v>43138</v>
      </c>
      <c r="B19" s="89">
        <v>6.5</v>
      </c>
      <c r="C19" s="482" t="s">
        <v>217</v>
      </c>
      <c r="D19" s="482"/>
      <c r="E19" s="483"/>
      <c r="F19" s="106">
        <v>43133</v>
      </c>
      <c r="G19" s="89">
        <v>34.5</v>
      </c>
      <c r="H19" s="482" t="s">
        <v>239</v>
      </c>
      <c r="I19" s="483"/>
    </row>
    <row r="20" spans="1:9" s="125" customFormat="1" ht="15" customHeight="1" x14ac:dyDescent="0.25">
      <c r="A20" s="90">
        <v>43138</v>
      </c>
      <c r="B20" s="89">
        <v>35803.199999999997</v>
      </c>
      <c r="C20" s="482" t="s">
        <v>523</v>
      </c>
      <c r="D20" s="482"/>
      <c r="E20" s="483"/>
      <c r="F20" s="106">
        <v>43134</v>
      </c>
      <c r="G20" s="89">
        <v>15.05</v>
      </c>
      <c r="H20" s="482" t="s">
        <v>244</v>
      </c>
      <c r="I20" s="483"/>
    </row>
    <row r="21" spans="1:9" s="125" customFormat="1" ht="15" customHeight="1" x14ac:dyDescent="0.25">
      <c r="A21" s="90">
        <v>43138</v>
      </c>
      <c r="B21" s="89">
        <v>6.5</v>
      </c>
      <c r="C21" s="482" t="s">
        <v>217</v>
      </c>
      <c r="D21" s="482"/>
      <c r="E21" s="483"/>
      <c r="F21" s="106">
        <v>43136</v>
      </c>
      <c r="G21" s="89">
        <v>22.5</v>
      </c>
      <c r="H21" s="482" t="s">
        <v>244</v>
      </c>
      <c r="I21" s="483"/>
    </row>
    <row r="22" spans="1:9" s="125" customFormat="1" ht="15" customHeight="1" x14ac:dyDescent="0.25">
      <c r="A22" s="90">
        <v>43138</v>
      </c>
      <c r="B22" s="89">
        <v>2100</v>
      </c>
      <c r="C22" s="482" t="s">
        <v>474</v>
      </c>
      <c r="D22" s="482"/>
      <c r="E22" s="483"/>
      <c r="F22" s="106">
        <v>43137</v>
      </c>
      <c r="G22" s="89">
        <v>34.44</v>
      </c>
      <c r="H22" s="482" t="s">
        <v>244</v>
      </c>
      <c r="I22" s="483"/>
    </row>
    <row r="23" spans="1:9" s="125" customFormat="1" ht="15" customHeight="1" x14ac:dyDescent="0.25">
      <c r="A23" s="90">
        <v>43138</v>
      </c>
      <c r="B23" s="89">
        <v>4</v>
      </c>
      <c r="C23" s="482" t="s">
        <v>217</v>
      </c>
      <c r="D23" s="482"/>
      <c r="E23" s="483"/>
      <c r="F23" s="106">
        <v>43137</v>
      </c>
      <c r="G23" s="89">
        <v>55000</v>
      </c>
      <c r="H23" s="482" t="s">
        <v>290</v>
      </c>
      <c r="I23" s="483"/>
    </row>
    <row r="24" spans="1:9" s="125" customFormat="1" ht="15" customHeight="1" x14ac:dyDescent="0.25">
      <c r="A24" s="90">
        <v>43139</v>
      </c>
      <c r="B24" s="89">
        <v>1250</v>
      </c>
      <c r="C24" s="482" t="s">
        <v>434</v>
      </c>
      <c r="D24" s="482"/>
      <c r="E24" s="483"/>
      <c r="F24" s="106">
        <v>43138</v>
      </c>
      <c r="G24" s="89">
        <v>32.31</v>
      </c>
      <c r="H24" s="482" t="s">
        <v>244</v>
      </c>
      <c r="I24" s="483"/>
    </row>
    <row r="25" spans="1:9" s="125" customFormat="1" ht="15" customHeight="1" x14ac:dyDescent="0.25">
      <c r="A25" s="90">
        <v>43139</v>
      </c>
      <c r="B25" s="89">
        <v>4</v>
      </c>
      <c r="C25" s="482" t="s">
        <v>217</v>
      </c>
      <c r="D25" s="482"/>
      <c r="E25" s="483"/>
      <c r="F25" s="106">
        <v>43138</v>
      </c>
      <c r="G25" s="89">
        <v>91.75</v>
      </c>
      <c r="H25" s="482" t="s">
        <v>16</v>
      </c>
      <c r="I25" s="483"/>
    </row>
    <row r="26" spans="1:9" s="125" customFormat="1" ht="15" customHeight="1" x14ac:dyDescent="0.25">
      <c r="A26" s="90">
        <v>43139</v>
      </c>
      <c r="B26" s="89">
        <v>1200</v>
      </c>
      <c r="C26" s="482" t="s">
        <v>403</v>
      </c>
      <c r="D26" s="482"/>
      <c r="E26" s="483"/>
      <c r="F26" s="106">
        <v>43139</v>
      </c>
      <c r="G26" s="89">
        <v>38.299999999999997</v>
      </c>
      <c r="H26" s="482" t="s">
        <v>244</v>
      </c>
      <c r="I26" s="483"/>
    </row>
    <row r="27" spans="1:9" s="125" customFormat="1" ht="15" customHeight="1" x14ac:dyDescent="0.25">
      <c r="A27" s="90">
        <v>43139</v>
      </c>
      <c r="B27" s="89">
        <v>4</v>
      </c>
      <c r="C27" s="482" t="s">
        <v>217</v>
      </c>
      <c r="D27" s="482"/>
      <c r="E27" s="483"/>
      <c r="F27" s="106">
        <v>43140</v>
      </c>
      <c r="G27" s="89">
        <v>13.49</v>
      </c>
      <c r="H27" s="482" t="s">
        <v>244</v>
      </c>
      <c r="I27" s="483"/>
    </row>
    <row r="28" spans="1:9" s="125" customFormat="1" ht="15" customHeight="1" x14ac:dyDescent="0.25">
      <c r="A28" s="90">
        <v>43139</v>
      </c>
      <c r="B28" s="89">
        <v>800</v>
      </c>
      <c r="C28" s="482" t="s">
        <v>409</v>
      </c>
      <c r="D28" s="482"/>
      <c r="E28" s="483"/>
      <c r="F28" s="106">
        <v>43141</v>
      </c>
      <c r="G28" s="89">
        <v>17.38</v>
      </c>
      <c r="H28" s="482" t="s">
        <v>244</v>
      </c>
      <c r="I28" s="483"/>
    </row>
    <row r="29" spans="1:9" s="125" customFormat="1" ht="15" customHeight="1" x14ac:dyDescent="0.25">
      <c r="A29" s="90">
        <v>43139</v>
      </c>
      <c r="B29" s="89">
        <v>4</v>
      </c>
      <c r="C29" s="482" t="s">
        <v>217</v>
      </c>
      <c r="D29" s="482"/>
      <c r="E29" s="483"/>
      <c r="F29" s="106">
        <v>43143</v>
      </c>
      <c r="G29" s="89">
        <v>8.18</v>
      </c>
      <c r="H29" s="482" t="s">
        <v>244</v>
      </c>
      <c r="I29" s="483"/>
    </row>
    <row r="30" spans="1:9" s="125" customFormat="1" ht="15" customHeight="1" x14ac:dyDescent="0.25">
      <c r="A30" s="90">
        <v>43139</v>
      </c>
      <c r="B30" s="89">
        <v>1800</v>
      </c>
      <c r="C30" s="482" t="s">
        <v>404</v>
      </c>
      <c r="D30" s="482"/>
      <c r="E30" s="483"/>
      <c r="F30" s="106">
        <v>43144</v>
      </c>
      <c r="G30" s="89">
        <v>22.36</v>
      </c>
      <c r="H30" s="482" t="s">
        <v>244</v>
      </c>
      <c r="I30" s="483"/>
    </row>
    <row r="31" spans="1:9" s="125" customFormat="1" ht="15" customHeight="1" x14ac:dyDescent="0.25">
      <c r="A31" s="90">
        <v>43139</v>
      </c>
      <c r="B31" s="89">
        <v>4</v>
      </c>
      <c r="C31" s="482" t="s">
        <v>217</v>
      </c>
      <c r="D31" s="482"/>
      <c r="E31" s="483"/>
      <c r="F31" s="106">
        <v>43145</v>
      </c>
      <c r="G31" s="89">
        <v>10.08</v>
      </c>
      <c r="H31" s="482" t="s">
        <v>244</v>
      </c>
      <c r="I31" s="483"/>
    </row>
    <row r="32" spans="1:9" s="125" customFormat="1" ht="15" customHeight="1" x14ac:dyDescent="0.25">
      <c r="A32" s="90">
        <v>43141</v>
      </c>
      <c r="B32" s="89">
        <v>300</v>
      </c>
      <c r="C32" s="482" t="s">
        <v>238</v>
      </c>
      <c r="D32" s="482"/>
      <c r="E32" s="483"/>
      <c r="F32" s="106">
        <v>43146</v>
      </c>
      <c r="G32" s="89">
        <v>55.51</v>
      </c>
      <c r="H32" s="482" t="s">
        <v>244</v>
      </c>
      <c r="I32" s="483"/>
    </row>
    <row r="33" spans="1:9" s="125" customFormat="1" ht="15" customHeight="1" x14ac:dyDescent="0.25">
      <c r="A33" s="90">
        <v>43141</v>
      </c>
      <c r="B33" s="89">
        <v>1.25</v>
      </c>
      <c r="C33" s="482" t="s">
        <v>217</v>
      </c>
      <c r="D33" s="482"/>
      <c r="E33" s="483"/>
      <c r="F33" s="106">
        <v>43147</v>
      </c>
      <c r="G33" s="89">
        <v>43.81</v>
      </c>
      <c r="H33" s="482" t="s">
        <v>244</v>
      </c>
      <c r="I33" s="483"/>
    </row>
    <row r="34" spans="1:9" s="125" customFormat="1" ht="15" customHeight="1" x14ac:dyDescent="0.25">
      <c r="A34" s="90">
        <v>43144</v>
      </c>
      <c r="B34" s="89">
        <v>74.8</v>
      </c>
      <c r="C34" s="482" t="s">
        <v>273</v>
      </c>
      <c r="D34" s="482"/>
      <c r="E34" s="483"/>
      <c r="F34" s="106">
        <v>43147</v>
      </c>
      <c r="G34" s="89">
        <v>281</v>
      </c>
      <c r="H34" s="482" t="s">
        <v>22</v>
      </c>
      <c r="I34" s="483"/>
    </row>
    <row r="35" spans="1:9" s="125" customFormat="1" ht="15" customHeight="1" x14ac:dyDescent="0.25">
      <c r="A35" s="90">
        <v>43147</v>
      </c>
      <c r="B35" s="89">
        <v>500</v>
      </c>
      <c r="C35" s="482" t="s">
        <v>238</v>
      </c>
      <c r="D35" s="482"/>
      <c r="E35" s="483"/>
      <c r="F35" s="106">
        <v>43147</v>
      </c>
      <c r="G35" s="89">
        <v>192</v>
      </c>
      <c r="H35" s="482" t="s">
        <v>194</v>
      </c>
      <c r="I35" s="483"/>
    </row>
    <row r="36" spans="1:9" s="125" customFormat="1" ht="15" customHeight="1" x14ac:dyDescent="0.25">
      <c r="A36" s="90">
        <v>43147</v>
      </c>
      <c r="B36" s="89">
        <v>1.7</v>
      </c>
      <c r="C36" s="482" t="s">
        <v>217</v>
      </c>
      <c r="D36" s="482"/>
      <c r="E36" s="483"/>
      <c r="F36" s="106">
        <v>43147</v>
      </c>
      <c r="G36" s="89">
        <v>165</v>
      </c>
      <c r="H36" s="482" t="s">
        <v>21</v>
      </c>
      <c r="I36" s="483"/>
    </row>
    <row r="37" spans="1:9" s="125" customFormat="1" ht="15" customHeight="1" x14ac:dyDescent="0.25">
      <c r="A37" s="90">
        <v>43147</v>
      </c>
      <c r="B37" s="89">
        <v>1000</v>
      </c>
      <c r="C37" s="482" t="s">
        <v>396</v>
      </c>
      <c r="D37" s="482"/>
      <c r="E37" s="483"/>
      <c r="F37" s="106">
        <v>43147</v>
      </c>
      <c r="G37" s="89">
        <v>336</v>
      </c>
      <c r="H37" s="482" t="s">
        <v>18</v>
      </c>
      <c r="I37" s="483"/>
    </row>
    <row r="38" spans="1:9" s="125" customFormat="1" ht="15" customHeight="1" x14ac:dyDescent="0.25">
      <c r="A38" s="90">
        <v>43147</v>
      </c>
      <c r="B38" s="89">
        <v>4</v>
      </c>
      <c r="C38" s="482" t="s">
        <v>217</v>
      </c>
      <c r="D38" s="482"/>
      <c r="E38" s="483"/>
      <c r="F38" s="106">
        <v>43147</v>
      </c>
      <c r="G38" s="89">
        <v>59</v>
      </c>
      <c r="H38" s="482" t="s">
        <v>19</v>
      </c>
      <c r="I38" s="483"/>
    </row>
    <row r="39" spans="1:9" s="125" customFormat="1" ht="15" customHeight="1" x14ac:dyDescent="0.25">
      <c r="A39" s="90">
        <v>43150</v>
      </c>
      <c r="B39" s="89">
        <v>600</v>
      </c>
      <c r="C39" s="482" t="s">
        <v>238</v>
      </c>
      <c r="D39" s="482"/>
      <c r="E39" s="483"/>
      <c r="F39" s="106">
        <v>43147</v>
      </c>
      <c r="G39" s="89">
        <v>1029</v>
      </c>
      <c r="H39" s="482" t="s">
        <v>20</v>
      </c>
      <c r="I39" s="483"/>
    </row>
    <row r="40" spans="1:9" s="125" customFormat="1" ht="15" customHeight="1" x14ac:dyDescent="0.25">
      <c r="A40" s="90">
        <v>43150</v>
      </c>
      <c r="B40" s="89">
        <v>1.25</v>
      </c>
      <c r="C40" s="482" t="s">
        <v>217</v>
      </c>
      <c r="D40" s="482"/>
      <c r="E40" s="483"/>
      <c r="F40" s="106">
        <v>43148</v>
      </c>
      <c r="G40" s="89">
        <v>20.059999999999999</v>
      </c>
      <c r="H40" s="482" t="s">
        <v>244</v>
      </c>
      <c r="I40" s="483"/>
    </row>
    <row r="41" spans="1:9" s="125" customFormat="1" ht="15" customHeight="1" x14ac:dyDescent="0.25">
      <c r="A41" s="90">
        <v>43152</v>
      </c>
      <c r="B41" s="89">
        <v>1000</v>
      </c>
      <c r="C41" s="482" t="s">
        <v>459</v>
      </c>
      <c r="D41" s="482"/>
      <c r="E41" s="483"/>
      <c r="F41" s="106">
        <v>43150</v>
      </c>
      <c r="G41" s="89">
        <v>28.62</v>
      </c>
      <c r="H41" s="482" t="s">
        <v>244</v>
      </c>
      <c r="I41" s="483"/>
    </row>
    <row r="42" spans="1:9" s="125" customFormat="1" ht="15" customHeight="1" x14ac:dyDescent="0.25">
      <c r="A42" s="90">
        <v>43152</v>
      </c>
      <c r="B42" s="89">
        <v>4</v>
      </c>
      <c r="C42" s="482" t="s">
        <v>217</v>
      </c>
      <c r="D42" s="482"/>
      <c r="E42" s="483"/>
      <c r="F42" s="106">
        <v>43151</v>
      </c>
      <c r="G42" s="89">
        <v>24.95</v>
      </c>
      <c r="H42" s="482" t="s">
        <v>244</v>
      </c>
      <c r="I42" s="483"/>
    </row>
    <row r="43" spans="1:9" s="125" customFormat="1" ht="15" customHeight="1" x14ac:dyDescent="0.25">
      <c r="A43" s="90">
        <v>43158</v>
      </c>
      <c r="B43" s="89">
        <v>500</v>
      </c>
      <c r="C43" s="482" t="s">
        <v>238</v>
      </c>
      <c r="D43" s="482"/>
      <c r="E43" s="483"/>
      <c r="F43" s="106">
        <v>43152</v>
      </c>
      <c r="G43" s="89">
        <v>11.44</v>
      </c>
      <c r="H43" s="482" t="s">
        <v>244</v>
      </c>
      <c r="I43" s="483"/>
    </row>
    <row r="44" spans="1:9" s="125" customFormat="1" ht="15" customHeight="1" x14ac:dyDescent="0.25">
      <c r="A44" s="90">
        <v>43158</v>
      </c>
      <c r="B44" s="89">
        <v>1.7</v>
      </c>
      <c r="C44" s="482" t="s">
        <v>217</v>
      </c>
      <c r="D44" s="482"/>
      <c r="E44" s="483"/>
      <c r="F44" s="106">
        <v>43153</v>
      </c>
      <c r="G44" s="89">
        <v>9.7100000000000009</v>
      </c>
      <c r="H44" s="482" t="s">
        <v>244</v>
      </c>
      <c r="I44" s="483"/>
    </row>
    <row r="45" spans="1:9" s="125" customFormat="1" ht="15" customHeight="1" x14ac:dyDescent="0.25">
      <c r="A45" s="90">
        <v>43158</v>
      </c>
      <c r="B45" s="89">
        <v>1500</v>
      </c>
      <c r="C45" s="482" t="s">
        <v>238</v>
      </c>
      <c r="D45" s="482"/>
      <c r="E45" s="483"/>
      <c r="F45" s="106">
        <v>43154</v>
      </c>
      <c r="G45" s="89">
        <v>19.95</v>
      </c>
      <c r="H45" s="482" t="s">
        <v>244</v>
      </c>
      <c r="I45" s="483"/>
    </row>
    <row r="46" spans="1:9" s="125" customFormat="1" ht="15" customHeight="1" x14ac:dyDescent="0.25">
      <c r="A46" s="90">
        <v>43158</v>
      </c>
      <c r="B46" s="89">
        <v>4</v>
      </c>
      <c r="C46" s="482" t="s">
        <v>217</v>
      </c>
      <c r="D46" s="482"/>
      <c r="E46" s="483"/>
      <c r="F46" s="106">
        <v>43155</v>
      </c>
      <c r="G46" s="89">
        <v>10.26</v>
      </c>
      <c r="H46" s="482" t="s">
        <v>244</v>
      </c>
      <c r="I46" s="483"/>
    </row>
    <row r="47" spans="1:9" s="125" customFormat="1" ht="15" customHeight="1" x14ac:dyDescent="0.25">
      <c r="A47" s="90">
        <v>43159</v>
      </c>
      <c r="B47" s="89">
        <v>1916.39</v>
      </c>
      <c r="C47" s="482" t="s">
        <v>343</v>
      </c>
      <c r="D47" s="482"/>
      <c r="E47" s="483"/>
      <c r="F47" s="106">
        <v>43157</v>
      </c>
      <c r="G47" s="89">
        <v>30.78</v>
      </c>
      <c r="H47" s="482" t="s">
        <v>244</v>
      </c>
      <c r="I47" s="483"/>
    </row>
    <row r="48" spans="1:9" s="125" customFormat="1" ht="15" customHeight="1" x14ac:dyDescent="0.25">
      <c r="A48" s="90"/>
      <c r="B48" s="89"/>
      <c r="C48" s="482"/>
      <c r="D48" s="482"/>
      <c r="E48" s="483"/>
      <c r="F48" s="106">
        <v>43158</v>
      </c>
      <c r="G48" s="89">
        <v>14.33</v>
      </c>
      <c r="H48" s="74" t="s">
        <v>244</v>
      </c>
      <c r="I48" s="124"/>
    </row>
    <row r="49" spans="1:9" s="125" customFormat="1" ht="15" customHeight="1" thickBot="1" x14ac:dyDescent="0.3">
      <c r="A49" s="110"/>
      <c r="B49" s="102"/>
      <c r="C49" s="486"/>
      <c r="D49" s="486"/>
      <c r="E49" s="487"/>
      <c r="F49" s="107">
        <v>43159</v>
      </c>
      <c r="G49" s="102">
        <v>21.87</v>
      </c>
      <c r="H49" s="486" t="s">
        <v>244</v>
      </c>
      <c r="I49" s="487"/>
    </row>
    <row r="50" spans="1:9" s="125" customFormat="1" x14ac:dyDescent="0.25"/>
  </sheetData>
  <mergeCells count="87">
    <mergeCell ref="F10:G10"/>
    <mergeCell ref="C2:I2"/>
    <mergeCell ref="C3:D4"/>
    <mergeCell ref="E3:E4"/>
    <mergeCell ref="F3:H3"/>
    <mergeCell ref="I3:I4"/>
    <mergeCell ref="C5:D5"/>
    <mergeCell ref="F5:G5"/>
    <mergeCell ref="C6:D6"/>
    <mergeCell ref="C7:D7"/>
    <mergeCell ref="C8:D8"/>
    <mergeCell ref="C9:D9"/>
    <mergeCell ref="C10:D10"/>
    <mergeCell ref="A11:I11"/>
    <mergeCell ref="A12:I12"/>
    <mergeCell ref="A13:E13"/>
    <mergeCell ref="F13:I13"/>
    <mergeCell ref="C14:E14"/>
    <mergeCell ref="H14:I14"/>
    <mergeCell ref="C15:E15"/>
    <mergeCell ref="C16:E16"/>
    <mergeCell ref="H16:I16"/>
    <mergeCell ref="C17:E17"/>
    <mergeCell ref="H17:I17"/>
    <mergeCell ref="C18:E18"/>
    <mergeCell ref="H18:I18"/>
    <mergeCell ref="C19:E19"/>
    <mergeCell ref="H19:I19"/>
    <mergeCell ref="C20:E20"/>
    <mergeCell ref="H20:I20"/>
    <mergeCell ref="C28:E28"/>
    <mergeCell ref="H28:I28"/>
    <mergeCell ref="C21:E21"/>
    <mergeCell ref="H21:I21"/>
    <mergeCell ref="C22:E22"/>
    <mergeCell ref="C23:E23"/>
    <mergeCell ref="H23:I23"/>
    <mergeCell ref="C24:E24"/>
    <mergeCell ref="H24:I24"/>
    <mergeCell ref="C25:E25"/>
    <mergeCell ref="H25:I25"/>
    <mergeCell ref="C26:E26"/>
    <mergeCell ref="H26:I26"/>
    <mergeCell ref="C27:E27"/>
    <mergeCell ref="H22:I22"/>
    <mergeCell ref="H27:I27"/>
    <mergeCell ref="C29:E29"/>
    <mergeCell ref="H29:I29"/>
    <mergeCell ref="C30:E30"/>
    <mergeCell ref="H30:I30"/>
    <mergeCell ref="C31:E31"/>
    <mergeCell ref="H31:I31"/>
    <mergeCell ref="C32:E32"/>
    <mergeCell ref="H32:I32"/>
    <mergeCell ref="C33:E33"/>
    <mergeCell ref="H33:I33"/>
    <mergeCell ref="C34:E34"/>
    <mergeCell ref="H34:I34"/>
    <mergeCell ref="C35:E35"/>
    <mergeCell ref="H35:I35"/>
    <mergeCell ref="C36:E36"/>
    <mergeCell ref="H36:I36"/>
    <mergeCell ref="C37:E37"/>
    <mergeCell ref="H37:I37"/>
    <mergeCell ref="C45:E45"/>
    <mergeCell ref="H45:I45"/>
    <mergeCell ref="C38:E38"/>
    <mergeCell ref="C39:E39"/>
    <mergeCell ref="H39:I39"/>
    <mergeCell ref="C40:E40"/>
    <mergeCell ref="C41:E41"/>
    <mergeCell ref="H41:I41"/>
    <mergeCell ref="C42:E42"/>
    <mergeCell ref="H42:I42"/>
    <mergeCell ref="C43:E43"/>
    <mergeCell ref="H43:I43"/>
    <mergeCell ref="C44:E44"/>
    <mergeCell ref="H38:I38"/>
    <mergeCell ref="H40:I40"/>
    <mergeCell ref="H44:I44"/>
    <mergeCell ref="C49:E49"/>
    <mergeCell ref="H49:I49"/>
    <mergeCell ref="C46:E46"/>
    <mergeCell ref="H46:I46"/>
    <mergeCell ref="C47:E47"/>
    <mergeCell ref="H47:I47"/>
    <mergeCell ref="C48:E48"/>
  </mergeCells>
  <pageMargins left="0.7" right="0.7" top="0.75" bottom="0.75" header="0.3" footer="0.3"/>
  <pageSetup paperSize="9" scale="77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3"/>
  <dimension ref="A1:I53"/>
  <sheetViews>
    <sheetView topLeftCell="A2" zoomScaleNormal="100" workbookViewId="0">
      <selection activeCell="G10" sqref="G10:H10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3.28515625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526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356" t="s">
        <v>1</v>
      </c>
      <c r="H3" s="356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 t="s">
        <v>2</v>
      </c>
      <c r="I4" s="412"/>
    </row>
    <row r="5" spans="1:9" ht="30.75" customHeight="1" x14ac:dyDescent="0.25">
      <c r="C5" s="425" t="s">
        <v>527</v>
      </c>
      <c r="D5" s="359"/>
      <c r="E5" s="360">
        <v>8156.94</v>
      </c>
      <c r="F5" s="360"/>
      <c r="G5" s="360">
        <v>44178.45</v>
      </c>
      <c r="H5" s="360"/>
      <c r="I5" s="27"/>
    </row>
    <row r="6" spans="1:9" x14ac:dyDescent="0.25">
      <c r="C6" s="419" t="s">
        <v>3</v>
      </c>
      <c r="D6" s="362"/>
      <c r="E6" s="10">
        <v>7443</v>
      </c>
      <c r="F6" s="10">
        <v>8355.11</v>
      </c>
      <c r="G6" s="10">
        <v>2575</v>
      </c>
      <c r="H6" s="10">
        <v>26312.82</v>
      </c>
      <c r="I6" s="28"/>
    </row>
    <row r="7" spans="1:9" x14ac:dyDescent="0.25">
      <c r="C7" s="419" t="s">
        <v>473</v>
      </c>
      <c r="D7" s="362"/>
      <c r="E7" s="10"/>
      <c r="F7" s="10"/>
      <c r="G7" s="10"/>
      <c r="H7" s="10"/>
      <c r="I7" s="28"/>
    </row>
    <row r="8" spans="1:9" x14ac:dyDescent="0.25">
      <c r="C8" s="532" t="s">
        <v>298</v>
      </c>
      <c r="D8" s="533"/>
      <c r="E8" s="10">
        <v>27000</v>
      </c>
      <c r="F8" s="10"/>
      <c r="G8" s="10"/>
      <c r="H8" s="10"/>
      <c r="I8" s="28"/>
    </row>
    <row r="9" spans="1:9" x14ac:dyDescent="0.25">
      <c r="C9" s="419" t="s">
        <v>6</v>
      </c>
      <c r="D9" s="362"/>
      <c r="E9" s="10">
        <v>37591.35</v>
      </c>
      <c r="F9" s="10"/>
      <c r="G9" s="10">
        <v>72281.259999999995</v>
      </c>
      <c r="H9" s="10"/>
      <c r="I9" s="28"/>
    </row>
    <row r="10" spans="1:9" ht="36.75" customHeight="1" thickBot="1" x14ac:dyDescent="0.3">
      <c r="C10" s="420" t="s">
        <v>528</v>
      </c>
      <c r="D10" s="421"/>
      <c r="E10" s="422">
        <f>E5+E6+F6+E7+E8-E9</f>
        <v>13363.700000000004</v>
      </c>
      <c r="F10" s="422"/>
      <c r="G10" s="422">
        <f>G5+G6+H6+G7+G8-G9</f>
        <v>785.00999999999476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44"/>
      <c r="F14" s="10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43160</v>
      </c>
      <c r="B15" s="89">
        <v>533</v>
      </c>
      <c r="C15" s="482" t="s">
        <v>289</v>
      </c>
      <c r="D15" s="482"/>
      <c r="E15" s="491"/>
      <c r="F15" s="90">
        <v>43160</v>
      </c>
      <c r="G15" s="89">
        <v>17.48</v>
      </c>
      <c r="H15" s="482" t="s">
        <v>244</v>
      </c>
      <c r="I15" s="483"/>
    </row>
    <row r="16" spans="1:9" s="125" customFormat="1" ht="15" customHeight="1" x14ac:dyDescent="0.25">
      <c r="A16" s="90">
        <v>43160</v>
      </c>
      <c r="B16" s="89">
        <v>4</v>
      </c>
      <c r="C16" s="482" t="s">
        <v>217</v>
      </c>
      <c r="D16" s="482"/>
      <c r="E16" s="491"/>
      <c r="F16" s="90">
        <v>43161</v>
      </c>
      <c r="G16" s="89">
        <v>7.67</v>
      </c>
      <c r="H16" s="482" t="s">
        <v>244</v>
      </c>
      <c r="I16" s="483"/>
    </row>
    <row r="17" spans="1:9" s="125" customFormat="1" ht="15" customHeight="1" x14ac:dyDescent="0.25">
      <c r="A17" s="90">
        <v>43160</v>
      </c>
      <c r="B17" s="89">
        <v>533</v>
      </c>
      <c r="C17" s="482" t="s">
        <v>397</v>
      </c>
      <c r="D17" s="482"/>
      <c r="E17" s="491"/>
      <c r="F17" s="90">
        <v>43161</v>
      </c>
      <c r="G17" s="89">
        <v>26.25</v>
      </c>
      <c r="H17" s="482" t="s">
        <v>524</v>
      </c>
      <c r="I17" s="483"/>
    </row>
    <row r="18" spans="1:9" s="125" customFormat="1" ht="15" customHeight="1" x14ac:dyDescent="0.25">
      <c r="A18" s="90">
        <v>43160</v>
      </c>
      <c r="B18" s="89">
        <v>4</v>
      </c>
      <c r="C18" s="482" t="s">
        <v>217</v>
      </c>
      <c r="D18" s="482"/>
      <c r="E18" s="491"/>
      <c r="F18" s="90">
        <v>43161</v>
      </c>
      <c r="G18" s="89">
        <v>10.5</v>
      </c>
      <c r="H18" s="482" t="s">
        <v>525</v>
      </c>
      <c r="I18" s="483"/>
    </row>
    <row r="19" spans="1:9" s="125" customFormat="1" ht="15" customHeight="1" x14ac:dyDescent="0.25">
      <c r="A19" s="90">
        <v>43160</v>
      </c>
      <c r="B19" s="89">
        <v>533</v>
      </c>
      <c r="C19" s="491" t="s">
        <v>488</v>
      </c>
      <c r="D19" s="512"/>
      <c r="E19" s="492"/>
      <c r="F19" s="90">
        <v>43162</v>
      </c>
      <c r="G19" s="89">
        <v>4.0999999999999996</v>
      </c>
      <c r="H19" s="482" t="s">
        <v>244</v>
      </c>
      <c r="I19" s="483"/>
    </row>
    <row r="20" spans="1:9" s="125" customFormat="1" ht="15" customHeight="1" x14ac:dyDescent="0.25">
      <c r="A20" s="90">
        <v>43160</v>
      </c>
      <c r="B20" s="89">
        <v>4</v>
      </c>
      <c r="C20" s="482" t="s">
        <v>217</v>
      </c>
      <c r="D20" s="482"/>
      <c r="E20" s="491"/>
      <c r="F20" s="90">
        <v>43164</v>
      </c>
      <c r="G20" s="89">
        <v>19.89</v>
      </c>
      <c r="H20" s="482" t="s">
        <v>244</v>
      </c>
      <c r="I20" s="483"/>
    </row>
    <row r="21" spans="1:9" s="125" customFormat="1" ht="15" customHeight="1" x14ac:dyDescent="0.25">
      <c r="A21" s="90">
        <v>43166</v>
      </c>
      <c r="B21" s="89">
        <v>1800</v>
      </c>
      <c r="C21" s="482" t="s">
        <v>404</v>
      </c>
      <c r="D21" s="482"/>
      <c r="E21" s="491"/>
      <c r="F21" s="90">
        <v>43165</v>
      </c>
      <c r="G21" s="89">
        <v>35.39</v>
      </c>
      <c r="H21" s="482" t="s">
        <v>244</v>
      </c>
      <c r="I21" s="483"/>
    </row>
    <row r="22" spans="1:9" s="125" customFormat="1" ht="15" customHeight="1" x14ac:dyDescent="0.25">
      <c r="A22" s="90">
        <v>43166</v>
      </c>
      <c r="B22" s="89">
        <v>4</v>
      </c>
      <c r="C22" s="482" t="s">
        <v>217</v>
      </c>
      <c r="D22" s="482"/>
      <c r="E22" s="491"/>
      <c r="F22" s="90">
        <v>43165</v>
      </c>
      <c r="G22" s="89">
        <v>37</v>
      </c>
      <c r="H22" s="482" t="s">
        <v>239</v>
      </c>
      <c r="I22" s="483"/>
    </row>
    <row r="23" spans="1:9" s="125" customFormat="1" ht="15" customHeight="1" x14ac:dyDescent="0.25">
      <c r="A23" s="90">
        <v>43167</v>
      </c>
      <c r="B23" s="89">
        <v>1000</v>
      </c>
      <c r="C23" s="482" t="s">
        <v>238</v>
      </c>
      <c r="D23" s="482"/>
      <c r="E23" s="491"/>
      <c r="F23" s="90">
        <v>43166</v>
      </c>
      <c r="G23" s="89">
        <v>11.31</v>
      </c>
      <c r="H23" s="482" t="s">
        <v>244</v>
      </c>
      <c r="I23" s="483"/>
    </row>
    <row r="24" spans="1:9" s="125" customFormat="1" ht="15" customHeight="1" x14ac:dyDescent="0.25">
      <c r="A24" s="90">
        <v>43167</v>
      </c>
      <c r="B24" s="89">
        <v>1.25</v>
      </c>
      <c r="C24" s="482" t="s">
        <v>217</v>
      </c>
      <c r="D24" s="482"/>
      <c r="E24" s="491"/>
      <c r="F24" s="90">
        <v>43166</v>
      </c>
      <c r="G24" s="89">
        <v>91.75</v>
      </c>
      <c r="H24" s="482" t="s">
        <v>16</v>
      </c>
      <c r="I24" s="483"/>
    </row>
    <row r="25" spans="1:9" s="125" customFormat="1" ht="15" customHeight="1" x14ac:dyDescent="0.25">
      <c r="A25" s="90">
        <v>43167</v>
      </c>
      <c r="B25" s="89">
        <v>52.8</v>
      </c>
      <c r="C25" s="482" t="s">
        <v>483</v>
      </c>
      <c r="D25" s="482"/>
      <c r="E25" s="491"/>
      <c r="F25" s="90">
        <v>43167</v>
      </c>
      <c r="G25" s="89">
        <v>3.32</v>
      </c>
      <c r="H25" s="482" t="s">
        <v>244</v>
      </c>
      <c r="I25" s="483"/>
    </row>
    <row r="26" spans="1:9" s="125" customFormat="1" ht="15" customHeight="1" x14ac:dyDescent="0.25">
      <c r="A26" s="90">
        <v>43172</v>
      </c>
      <c r="B26" s="89">
        <v>500</v>
      </c>
      <c r="C26" s="482" t="s">
        <v>238</v>
      </c>
      <c r="D26" s="482"/>
      <c r="E26" s="491"/>
      <c r="F26" s="90">
        <v>43168</v>
      </c>
      <c r="G26" s="89">
        <v>3.02</v>
      </c>
      <c r="H26" s="482" t="s">
        <v>244</v>
      </c>
      <c r="I26" s="483"/>
    </row>
    <row r="27" spans="1:9" s="125" customFormat="1" ht="15" customHeight="1" x14ac:dyDescent="0.25">
      <c r="A27" s="90">
        <v>43172</v>
      </c>
      <c r="B27" s="89">
        <v>1.25</v>
      </c>
      <c r="C27" s="482" t="s">
        <v>217</v>
      </c>
      <c r="D27" s="482"/>
      <c r="E27" s="491"/>
      <c r="F27" s="90">
        <v>43169</v>
      </c>
      <c r="G27" s="89">
        <v>16.52</v>
      </c>
      <c r="H27" s="482" t="s">
        <v>244</v>
      </c>
      <c r="I27" s="483"/>
    </row>
    <row r="28" spans="1:9" s="125" customFormat="1" ht="15" customHeight="1" x14ac:dyDescent="0.25">
      <c r="A28" s="90">
        <v>43172</v>
      </c>
      <c r="B28" s="89">
        <v>74.8</v>
      </c>
      <c r="C28" s="482" t="s">
        <v>273</v>
      </c>
      <c r="D28" s="482"/>
      <c r="E28" s="491"/>
      <c r="F28" s="90">
        <v>43171</v>
      </c>
      <c r="G28" s="89">
        <v>18.98</v>
      </c>
      <c r="H28" s="482" t="s">
        <v>244</v>
      </c>
      <c r="I28" s="483"/>
    </row>
    <row r="29" spans="1:9" s="125" customFormat="1" ht="15" customHeight="1" x14ac:dyDescent="0.25">
      <c r="A29" s="90">
        <v>43175</v>
      </c>
      <c r="B29" s="89">
        <v>1350</v>
      </c>
      <c r="C29" s="482" t="s">
        <v>434</v>
      </c>
      <c r="D29" s="482"/>
      <c r="E29" s="491"/>
      <c r="F29" s="90">
        <v>43172</v>
      </c>
      <c r="G29" s="89">
        <v>6.64</v>
      </c>
      <c r="H29" s="482" t="s">
        <v>244</v>
      </c>
      <c r="I29" s="483"/>
    </row>
    <row r="30" spans="1:9" s="125" customFormat="1" ht="15" customHeight="1" x14ac:dyDescent="0.25">
      <c r="A30" s="90">
        <v>43175</v>
      </c>
      <c r="B30" s="89">
        <v>4</v>
      </c>
      <c r="C30" s="482" t="s">
        <v>217</v>
      </c>
      <c r="D30" s="482"/>
      <c r="E30" s="491"/>
      <c r="F30" s="90">
        <v>43173</v>
      </c>
      <c r="G30" s="89">
        <v>22.4</v>
      </c>
      <c r="H30" s="482" t="s">
        <v>244</v>
      </c>
      <c r="I30" s="483"/>
    </row>
    <row r="31" spans="1:9" s="125" customFormat="1" ht="15" customHeight="1" x14ac:dyDescent="0.25">
      <c r="A31" s="90">
        <v>43175</v>
      </c>
      <c r="B31" s="89">
        <v>60</v>
      </c>
      <c r="C31" s="482" t="s">
        <v>457</v>
      </c>
      <c r="D31" s="482"/>
      <c r="E31" s="491"/>
      <c r="F31" s="90">
        <v>43174</v>
      </c>
      <c r="G31" s="89">
        <v>20.51</v>
      </c>
      <c r="H31" s="482" t="s">
        <v>244</v>
      </c>
      <c r="I31" s="483"/>
    </row>
    <row r="32" spans="1:9" s="125" customFormat="1" ht="15" customHeight="1" x14ac:dyDescent="0.25">
      <c r="A32" s="90">
        <v>43175</v>
      </c>
      <c r="B32" s="89">
        <v>4000</v>
      </c>
      <c r="C32" s="482" t="s">
        <v>238</v>
      </c>
      <c r="D32" s="482"/>
      <c r="E32" s="491"/>
      <c r="F32" s="90">
        <v>43175</v>
      </c>
      <c r="G32" s="89">
        <v>40.89</v>
      </c>
      <c r="H32" s="482" t="s">
        <v>244</v>
      </c>
      <c r="I32" s="483"/>
    </row>
    <row r="33" spans="1:9" s="125" customFormat="1" ht="15" customHeight="1" x14ac:dyDescent="0.25">
      <c r="A33" s="90">
        <v>43175</v>
      </c>
      <c r="B33" s="89">
        <v>1.25</v>
      </c>
      <c r="C33" s="482" t="s">
        <v>217</v>
      </c>
      <c r="D33" s="482"/>
      <c r="E33" s="491"/>
      <c r="F33" s="90">
        <v>43175</v>
      </c>
      <c r="G33" s="89">
        <v>185</v>
      </c>
      <c r="H33" s="482" t="s">
        <v>22</v>
      </c>
      <c r="I33" s="483"/>
    </row>
    <row r="34" spans="1:9" s="125" customFormat="1" ht="15" customHeight="1" x14ac:dyDescent="0.25">
      <c r="A34" s="90">
        <v>43175</v>
      </c>
      <c r="B34" s="89">
        <v>800</v>
      </c>
      <c r="C34" s="482" t="s">
        <v>409</v>
      </c>
      <c r="D34" s="482"/>
      <c r="E34" s="491"/>
      <c r="F34" s="90">
        <v>43175</v>
      </c>
      <c r="G34" s="89">
        <v>58</v>
      </c>
      <c r="H34" s="482" t="s">
        <v>18</v>
      </c>
      <c r="I34" s="483"/>
    </row>
    <row r="35" spans="1:9" s="125" customFormat="1" ht="15" customHeight="1" x14ac:dyDescent="0.25">
      <c r="A35" s="90">
        <v>43175</v>
      </c>
      <c r="B35" s="89">
        <v>4</v>
      </c>
      <c r="C35" s="482" t="s">
        <v>217</v>
      </c>
      <c r="D35" s="482"/>
      <c r="E35" s="491"/>
      <c r="F35" s="90">
        <v>43175</v>
      </c>
      <c r="G35" s="89">
        <v>147</v>
      </c>
      <c r="H35" s="482" t="s">
        <v>194</v>
      </c>
      <c r="I35" s="483"/>
    </row>
    <row r="36" spans="1:9" s="125" customFormat="1" ht="15" customHeight="1" x14ac:dyDescent="0.25">
      <c r="A36" s="90">
        <v>43175</v>
      </c>
      <c r="B36" s="89">
        <v>1200</v>
      </c>
      <c r="C36" s="482" t="s">
        <v>403</v>
      </c>
      <c r="D36" s="482"/>
      <c r="E36" s="491"/>
      <c r="F36" s="90">
        <v>43175</v>
      </c>
      <c r="G36" s="89">
        <v>68</v>
      </c>
      <c r="H36" s="482" t="s">
        <v>21</v>
      </c>
      <c r="I36" s="483"/>
    </row>
    <row r="37" spans="1:9" s="125" customFormat="1" ht="15" customHeight="1" x14ac:dyDescent="0.25">
      <c r="A37" s="90">
        <v>43175</v>
      </c>
      <c r="B37" s="89">
        <v>4</v>
      </c>
      <c r="C37" s="482" t="s">
        <v>217</v>
      </c>
      <c r="D37" s="482"/>
      <c r="E37" s="491"/>
      <c r="F37" s="90">
        <v>43175</v>
      </c>
      <c r="G37" s="89">
        <v>811</v>
      </c>
      <c r="H37" s="482" t="s">
        <v>20</v>
      </c>
      <c r="I37" s="483"/>
    </row>
    <row r="38" spans="1:9" s="125" customFormat="1" ht="15" customHeight="1" x14ac:dyDescent="0.25">
      <c r="A38" s="90">
        <v>43180</v>
      </c>
      <c r="B38" s="89">
        <v>119</v>
      </c>
      <c r="C38" s="482" t="s">
        <v>529</v>
      </c>
      <c r="D38" s="482"/>
      <c r="E38" s="491"/>
      <c r="F38" s="90">
        <v>43176</v>
      </c>
      <c r="G38" s="89">
        <v>16.77</v>
      </c>
      <c r="H38" s="482" t="s">
        <v>244</v>
      </c>
      <c r="I38" s="483"/>
    </row>
    <row r="39" spans="1:9" s="125" customFormat="1" ht="15" customHeight="1" x14ac:dyDescent="0.25">
      <c r="A39" s="90">
        <v>43187</v>
      </c>
      <c r="B39" s="89">
        <v>25000</v>
      </c>
      <c r="C39" s="482" t="s">
        <v>523</v>
      </c>
      <c r="D39" s="482"/>
      <c r="E39" s="491"/>
      <c r="F39" s="90">
        <v>43178</v>
      </c>
      <c r="G39" s="89">
        <v>19.36</v>
      </c>
      <c r="H39" s="482" t="s">
        <v>244</v>
      </c>
      <c r="I39" s="483"/>
    </row>
    <row r="40" spans="1:9" s="125" customFormat="1" ht="15" customHeight="1" x14ac:dyDescent="0.25">
      <c r="A40" s="90">
        <v>43187</v>
      </c>
      <c r="B40" s="89">
        <v>4</v>
      </c>
      <c r="C40" s="482" t="s">
        <v>217</v>
      </c>
      <c r="D40" s="482"/>
      <c r="E40" s="491"/>
      <c r="F40" s="90">
        <v>43179</v>
      </c>
      <c r="G40" s="89">
        <v>16.649999999999999</v>
      </c>
      <c r="H40" s="482" t="s">
        <v>244</v>
      </c>
      <c r="I40" s="483"/>
    </row>
    <row r="41" spans="1:9" s="125" customFormat="1" ht="15" customHeight="1" x14ac:dyDescent="0.25">
      <c r="A41" s="90"/>
      <c r="B41" s="89"/>
      <c r="C41" s="482"/>
      <c r="D41" s="482"/>
      <c r="E41" s="491"/>
      <c r="F41" s="90">
        <v>43180</v>
      </c>
      <c r="G41" s="89">
        <v>11.21</v>
      </c>
      <c r="H41" s="482" t="s">
        <v>244</v>
      </c>
      <c r="I41" s="483"/>
    </row>
    <row r="42" spans="1:9" s="125" customFormat="1" ht="15" customHeight="1" x14ac:dyDescent="0.25">
      <c r="A42" s="90"/>
      <c r="B42" s="89"/>
      <c r="C42" s="482"/>
      <c r="D42" s="482"/>
      <c r="E42" s="491"/>
      <c r="F42" s="90">
        <v>43181</v>
      </c>
      <c r="G42" s="89">
        <v>9.1</v>
      </c>
      <c r="H42" s="482" t="s">
        <v>244</v>
      </c>
      <c r="I42" s="483"/>
    </row>
    <row r="43" spans="1:9" s="125" customFormat="1" ht="15" customHeight="1" x14ac:dyDescent="0.25">
      <c r="A43" s="90"/>
      <c r="B43" s="89"/>
      <c r="C43" s="482"/>
      <c r="D43" s="482"/>
      <c r="E43" s="491"/>
      <c r="F43" s="90">
        <v>43182</v>
      </c>
      <c r="G43" s="89">
        <v>3.61</v>
      </c>
      <c r="H43" s="482" t="s">
        <v>244</v>
      </c>
      <c r="I43" s="483"/>
    </row>
    <row r="44" spans="1:9" s="125" customFormat="1" ht="15" customHeight="1" x14ac:dyDescent="0.25">
      <c r="A44" s="90"/>
      <c r="B44" s="89"/>
      <c r="C44" s="482"/>
      <c r="D44" s="482"/>
      <c r="E44" s="491"/>
      <c r="F44" s="90">
        <v>43186</v>
      </c>
      <c r="G44" s="89">
        <v>124</v>
      </c>
      <c r="H44" s="482" t="s">
        <v>530</v>
      </c>
      <c r="I44" s="483"/>
    </row>
    <row r="45" spans="1:9" s="125" customFormat="1" ht="15" customHeight="1" x14ac:dyDescent="0.25">
      <c r="A45" s="90"/>
      <c r="B45" s="89"/>
      <c r="C45" s="482"/>
      <c r="D45" s="482"/>
      <c r="E45" s="491"/>
      <c r="F45" s="90">
        <v>43186</v>
      </c>
      <c r="G45" s="89">
        <v>124</v>
      </c>
      <c r="H45" s="482" t="s">
        <v>531</v>
      </c>
      <c r="I45" s="483"/>
    </row>
    <row r="46" spans="1:9" s="125" customFormat="1" ht="15" customHeight="1" x14ac:dyDescent="0.25">
      <c r="A46" s="90"/>
      <c r="B46" s="89"/>
      <c r="C46" s="482"/>
      <c r="D46" s="482"/>
      <c r="E46" s="491"/>
      <c r="F46" s="90">
        <v>43186</v>
      </c>
      <c r="G46" s="89">
        <v>124</v>
      </c>
      <c r="H46" s="482" t="s">
        <v>532</v>
      </c>
      <c r="I46" s="483"/>
    </row>
    <row r="47" spans="1:9" s="125" customFormat="1" ht="15" customHeight="1" x14ac:dyDescent="0.25">
      <c r="A47" s="90"/>
      <c r="B47" s="89"/>
      <c r="C47" s="482"/>
      <c r="D47" s="482"/>
      <c r="E47" s="491"/>
      <c r="F47" s="90">
        <v>43186</v>
      </c>
      <c r="G47" s="89">
        <v>124</v>
      </c>
      <c r="H47" s="482" t="s">
        <v>533</v>
      </c>
      <c r="I47" s="483"/>
    </row>
    <row r="48" spans="1:9" s="125" customFormat="1" ht="15" customHeight="1" x14ac:dyDescent="0.25">
      <c r="A48" s="90"/>
      <c r="B48" s="89"/>
      <c r="C48" s="482"/>
      <c r="D48" s="482"/>
      <c r="E48" s="491"/>
      <c r="F48" s="90">
        <v>43186</v>
      </c>
      <c r="G48" s="89">
        <v>12734.89</v>
      </c>
      <c r="H48" s="482" t="s">
        <v>534</v>
      </c>
      <c r="I48" s="483"/>
    </row>
    <row r="49" spans="1:9" s="125" customFormat="1" ht="15" customHeight="1" x14ac:dyDescent="0.25">
      <c r="A49" s="100"/>
      <c r="B49" s="101"/>
      <c r="C49" s="475"/>
      <c r="D49" s="520"/>
      <c r="E49" s="505"/>
      <c r="F49" s="90">
        <v>43186</v>
      </c>
      <c r="G49" s="89">
        <v>13164.36</v>
      </c>
      <c r="H49" s="482" t="s">
        <v>531</v>
      </c>
      <c r="I49" s="483"/>
    </row>
    <row r="50" spans="1:9" s="125" customFormat="1" ht="15" customHeight="1" x14ac:dyDescent="0.25">
      <c r="A50" s="100"/>
      <c r="B50" s="101"/>
      <c r="C50" s="475"/>
      <c r="D50" s="520"/>
      <c r="E50" s="505"/>
      <c r="F50" s="90">
        <v>43186</v>
      </c>
      <c r="G50" s="89">
        <v>13313.19</v>
      </c>
      <c r="H50" s="482" t="s">
        <v>533</v>
      </c>
      <c r="I50" s="483"/>
    </row>
    <row r="51" spans="1:9" s="125" customFormat="1" ht="15" customHeight="1" x14ac:dyDescent="0.25">
      <c r="A51" s="100"/>
      <c r="B51" s="101"/>
      <c r="C51" s="475"/>
      <c r="D51" s="520"/>
      <c r="E51" s="505"/>
      <c r="F51" s="90">
        <v>43186</v>
      </c>
      <c r="G51" s="89">
        <v>3833.5</v>
      </c>
      <c r="H51" s="482" t="s">
        <v>532</v>
      </c>
      <c r="I51" s="483"/>
    </row>
    <row r="52" spans="1:9" s="125" customFormat="1" ht="15" customHeight="1" thickBot="1" x14ac:dyDescent="0.3">
      <c r="A52" s="110"/>
      <c r="B52" s="102"/>
      <c r="C52" s="486"/>
      <c r="D52" s="486"/>
      <c r="E52" s="509"/>
      <c r="F52" s="110">
        <v>43187</v>
      </c>
      <c r="G52" s="102">
        <v>27000</v>
      </c>
      <c r="H52" s="486" t="s">
        <v>290</v>
      </c>
      <c r="I52" s="487"/>
    </row>
    <row r="53" spans="1:9" s="125" customFormat="1" x14ac:dyDescent="0.25"/>
  </sheetData>
  <mergeCells count="97">
    <mergeCell ref="H37:I37"/>
    <mergeCell ref="C38:E38"/>
    <mergeCell ref="H38:I38"/>
    <mergeCell ref="C39:E39"/>
    <mergeCell ref="H39:I39"/>
    <mergeCell ref="C47:E47"/>
    <mergeCell ref="H47:I47"/>
    <mergeCell ref="C48:E48"/>
    <mergeCell ref="C42:E42"/>
    <mergeCell ref="H42:I42"/>
    <mergeCell ref="G10:H10"/>
    <mergeCell ref="H15:I15"/>
    <mergeCell ref="C46:E46"/>
    <mergeCell ref="H46:I46"/>
    <mergeCell ref="C43:E43"/>
    <mergeCell ref="H43:I43"/>
    <mergeCell ref="C44:E44"/>
    <mergeCell ref="H44:I44"/>
    <mergeCell ref="C45:E45"/>
    <mergeCell ref="H45:I45"/>
    <mergeCell ref="C40:E40"/>
    <mergeCell ref="H40:I40"/>
    <mergeCell ref="C41:E41"/>
    <mergeCell ref="H41:I41"/>
    <mergeCell ref="E10:F10"/>
    <mergeCell ref="C37:E37"/>
    <mergeCell ref="C52:E52"/>
    <mergeCell ref="H52:I52"/>
    <mergeCell ref="H48:I48"/>
    <mergeCell ref="H49:I49"/>
    <mergeCell ref="H50:I50"/>
    <mergeCell ref="H51:I51"/>
    <mergeCell ref="C49:E49"/>
    <mergeCell ref="C50:E50"/>
    <mergeCell ref="C51:E51"/>
    <mergeCell ref="C34:E34"/>
    <mergeCell ref="H34:I34"/>
    <mergeCell ref="C35:E35"/>
    <mergeCell ref="H35:I35"/>
    <mergeCell ref="C36:E36"/>
    <mergeCell ref="H36:I36"/>
    <mergeCell ref="C31:E31"/>
    <mergeCell ref="H31:I31"/>
    <mergeCell ref="C32:E32"/>
    <mergeCell ref="H32:I32"/>
    <mergeCell ref="C33:E33"/>
    <mergeCell ref="H33:I33"/>
    <mergeCell ref="C28:E28"/>
    <mergeCell ref="H28:I28"/>
    <mergeCell ref="C29:E29"/>
    <mergeCell ref="H29:I29"/>
    <mergeCell ref="C30:E30"/>
    <mergeCell ref="H30:I30"/>
    <mergeCell ref="C25:E25"/>
    <mergeCell ref="H25:I25"/>
    <mergeCell ref="C26:E26"/>
    <mergeCell ref="H26:I26"/>
    <mergeCell ref="C27:E27"/>
    <mergeCell ref="H27:I27"/>
    <mergeCell ref="C22:E22"/>
    <mergeCell ref="H22:I22"/>
    <mergeCell ref="C23:E23"/>
    <mergeCell ref="H23:I23"/>
    <mergeCell ref="C24:E24"/>
    <mergeCell ref="H24:I24"/>
    <mergeCell ref="C19:E19"/>
    <mergeCell ref="H19:I19"/>
    <mergeCell ref="C20:E20"/>
    <mergeCell ref="H20:I20"/>
    <mergeCell ref="C21:E21"/>
    <mergeCell ref="H21:I21"/>
    <mergeCell ref="C18:E18"/>
    <mergeCell ref="H18:I18"/>
    <mergeCell ref="A11:I11"/>
    <mergeCell ref="A12:I12"/>
    <mergeCell ref="A13:E13"/>
    <mergeCell ref="F13:I13"/>
    <mergeCell ref="C14:E14"/>
    <mergeCell ref="H14:I14"/>
    <mergeCell ref="C15:E15"/>
    <mergeCell ref="C16:E16"/>
    <mergeCell ref="H16:I16"/>
    <mergeCell ref="C17:E17"/>
    <mergeCell ref="H17:I17"/>
    <mergeCell ref="C6:D6"/>
    <mergeCell ref="C7:D7"/>
    <mergeCell ref="C8:D8"/>
    <mergeCell ref="C9:D9"/>
    <mergeCell ref="C10:D10"/>
    <mergeCell ref="C2:I2"/>
    <mergeCell ref="C3:D4"/>
    <mergeCell ref="I3:I4"/>
    <mergeCell ref="C5:D5"/>
    <mergeCell ref="G3:H3"/>
    <mergeCell ref="E3:F3"/>
    <mergeCell ref="E5:F5"/>
    <mergeCell ref="G5:H5"/>
  </mergeCells>
  <pageMargins left="0.7" right="0.7" top="0.75" bottom="0.75" header="0.3" footer="0.3"/>
  <pageSetup paperSize="9" scale="77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4"/>
  <dimension ref="A1:I65"/>
  <sheetViews>
    <sheetView zoomScaleNormal="100" workbookViewId="0">
      <selection activeCell="C23" sqref="C23:E23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3.28515625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535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356" t="s">
        <v>1</v>
      </c>
      <c r="H3" s="356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 t="s">
        <v>2</v>
      </c>
      <c r="I4" s="412"/>
    </row>
    <row r="5" spans="1:9" ht="30.75" customHeight="1" x14ac:dyDescent="0.25">
      <c r="C5" s="425" t="s">
        <v>536</v>
      </c>
      <c r="D5" s="359"/>
      <c r="E5" s="360">
        <v>13363.7</v>
      </c>
      <c r="F5" s="360"/>
      <c r="G5" s="360">
        <v>785.01</v>
      </c>
      <c r="H5" s="360"/>
      <c r="I5" s="27"/>
    </row>
    <row r="6" spans="1:9" x14ac:dyDescent="0.25">
      <c r="C6" s="419" t="s">
        <v>3</v>
      </c>
      <c r="D6" s="362"/>
      <c r="E6" s="10">
        <v>8059</v>
      </c>
      <c r="F6" s="10">
        <v>49109.06</v>
      </c>
      <c r="G6" s="10">
        <v>3361.5</v>
      </c>
      <c r="H6" s="10"/>
      <c r="I6" s="28"/>
    </row>
    <row r="7" spans="1:9" x14ac:dyDescent="0.25">
      <c r="C7" s="419" t="s">
        <v>473</v>
      </c>
      <c r="D7" s="362"/>
      <c r="E7" s="10"/>
      <c r="F7" s="10"/>
      <c r="G7" s="10"/>
      <c r="H7" s="10"/>
      <c r="I7" s="28"/>
    </row>
    <row r="8" spans="1:9" x14ac:dyDescent="0.25">
      <c r="C8" s="532" t="s">
        <v>298</v>
      </c>
      <c r="D8" s="533"/>
      <c r="E8" s="10"/>
      <c r="F8" s="10"/>
      <c r="G8" s="10"/>
      <c r="H8" s="10"/>
      <c r="I8" s="28"/>
    </row>
    <row r="9" spans="1:9" x14ac:dyDescent="0.25">
      <c r="C9" s="419" t="s">
        <v>6</v>
      </c>
      <c r="D9" s="362"/>
      <c r="E9" s="10">
        <v>67911.899999999994</v>
      </c>
      <c r="F9" s="10"/>
      <c r="G9" s="10">
        <v>1026.25</v>
      </c>
      <c r="H9" s="10"/>
      <c r="I9" s="28"/>
    </row>
    <row r="10" spans="1:9" ht="36.75" customHeight="1" thickBot="1" x14ac:dyDescent="0.3">
      <c r="C10" s="420" t="s">
        <v>537</v>
      </c>
      <c r="D10" s="421"/>
      <c r="E10" s="422">
        <f>E5+E6+F6+E7+E8-E9</f>
        <v>2619.8600000000006</v>
      </c>
      <c r="F10" s="422"/>
      <c r="G10" s="422">
        <f>G5+G6+H6+G7+G8-G9</f>
        <v>3120.26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81"/>
      <c r="F14" s="10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43191</v>
      </c>
      <c r="B15" s="89">
        <v>119</v>
      </c>
      <c r="C15" s="482" t="s">
        <v>529</v>
      </c>
      <c r="D15" s="482"/>
      <c r="E15" s="483"/>
      <c r="F15" s="90">
        <v>43192</v>
      </c>
      <c r="G15" s="89">
        <v>26.25</v>
      </c>
      <c r="H15" s="482" t="s">
        <v>524</v>
      </c>
      <c r="I15" s="483"/>
    </row>
    <row r="16" spans="1:9" s="125" customFormat="1" ht="15" customHeight="1" x14ac:dyDescent="0.25">
      <c r="A16" s="90">
        <v>43192</v>
      </c>
      <c r="B16" s="89">
        <v>359.31</v>
      </c>
      <c r="C16" s="482" t="s">
        <v>487</v>
      </c>
      <c r="D16" s="482"/>
      <c r="E16" s="483"/>
      <c r="F16" s="90">
        <v>43192</v>
      </c>
      <c r="G16" s="89">
        <v>10.5</v>
      </c>
      <c r="H16" s="482" t="s">
        <v>525</v>
      </c>
      <c r="I16" s="483"/>
    </row>
    <row r="17" spans="1:9" s="125" customFormat="1" ht="15" customHeight="1" x14ac:dyDescent="0.25">
      <c r="A17" s="90">
        <v>43192</v>
      </c>
      <c r="B17" s="89">
        <v>4</v>
      </c>
      <c r="C17" s="482" t="s">
        <v>217</v>
      </c>
      <c r="D17" s="482"/>
      <c r="E17" s="483"/>
      <c r="F17" s="90">
        <v>43193</v>
      </c>
      <c r="G17" s="89">
        <v>44.5</v>
      </c>
      <c r="H17" s="482" t="s">
        <v>239</v>
      </c>
      <c r="I17" s="483"/>
    </row>
    <row r="18" spans="1:9" s="125" customFormat="1" ht="15" customHeight="1" x14ac:dyDescent="0.25">
      <c r="A18" s="90">
        <v>43192</v>
      </c>
      <c r="B18" s="89">
        <v>2016.29</v>
      </c>
      <c r="C18" s="482" t="s">
        <v>343</v>
      </c>
      <c r="D18" s="482"/>
      <c r="E18" s="483"/>
      <c r="F18" s="90">
        <v>43200</v>
      </c>
      <c r="G18" s="89">
        <v>92</v>
      </c>
      <c r="H18" s="482" t="s">
        <v>16</v>
      </c>
      <c r="I18" s="483"/>
    </row>
    <row r="19" spans="1:9" s="125" customFormat="1" ht="15" customHeight="1" x14ac:dyDescent="0.25">
      <c r="A19" s="90">
        <v>43193</v>
      </c>
      <c r="B19" s="89">
        <v>344</v>
      </c>
      <c r="C19" s="482" t="s">
        <v>538</v>
      </c>
      <c r="D19" s="482"/>
      <c r="E19" s="483"/>
      <c r="F19" s="90">
        <v>43206</v>
      </c>
      <c r="G19" s="89">
        <v>87</v>
      </c>
      <c r="H19" s="482" t="s">
        <v>194</v>
      </c>
      <c r="I19" s="483"/>
    </row>
    <row r="20" spans="1:9" s="125" customFormat="1" ht="15" customHeight="1" x14ac:dyDescent="0.25">
      <c r="A20" s="90">
        <v>43193</v>
      </c>
      <c r="B20" s="89">
        <v>4</v>
      </c>
      <c r="C20" s="482" t="s">
        <v>217</v>
      </c>
      <c r="D20" s="482"/>
      <c r="E20" s="483"/>
      <c r="F20" s="90">
        <v>43206</v>
      </c>
      <c r="G20" s="89">
        <v>63</v>
      </c>
      <c r="H20" s="482" t="s">
        <v>21</v>
      </c>
      <c r="I20" s="483"/>
    </row>
    <row r="21" spans="1:9" s="125" customFormat="1" ht="15" customHeight="1" x14ac:dyDescent="0.25">
      <c r="A21" s="90">
        <v>43193</v>
      </c>
      <c r="B21" s="89">
        <v>344</v>
      </c>
      <c r="C21" s="482" t="s">
        <v>538</v>
      </c>
      <c r="D21" s="482"/>
      <c r="E21" s="483"/>
      <c r="F21" s="90">
        <v>43206</v>
      </c>
      <c r="G21" s="89">
        <v>56</v>
      </c>
      <c r="H21" s="482" t="s">
        <v>19</v>
      </c>
      <c r="I21" s="483"/>
    </row>
    <row r="22" spans="1:9" s="125" customFormat="1" ht="15" customHeight="1" x14ac:dyDescent="0.25">
      <c r="A22" s="90">
        <v>43193</v>
      </c>
      <c r="B22" s="89">
        <v>4</v>
      </c>
      <c r="C22" s="482" t="s">
        <v>217</v>
      </c>
      <c r="D22" s="482"/>
      <c r="E22" s="483"/>
      <c r="F22" s="90">
        <v>43206</v>
      </c>
      <c r="G22" s="89">
        <v>457</v>
      </c>
      <c r="H22" s="482" t="s">
        <v>20</v>
      </c>
      <c r="I22" s="483"/>
    </row>
    <row r="23" spans="1:9" s="125" customFormat="1" ht="15" customHeight="1" x14ac:dyDescent="0.25">
      <c r="A23" s="90">
        <v>43194</v>
      </c>
      <c r="B23" s="89">
        <v>9483</v>
      </c>
      <c r="C23" s="482" t="s">
        <v>523</v>
      </c>
      <c r="D23" s="482"/>
      <c r="E23" s="483"/>
      <c r="F23" s="90">
        <v>43206</v>
      </c>
      <c r="G23" s="89">
        <v>122</v>
      </c>
      <c r="H23" s="482" t="s">
        <v>22</v>
      </c>
      <c r="I23" s="483"/>
    </row>
    <row r="24" spans="1:9" s="125" customFormat="1" ht="15" customHeight="1" x14ac:dyDescent="0.25">
      <c r="A24" s="90">
        <v>43194</v>
      </c>
      <c r="B24" s="89">
        <v>4</v>
      </c>
      <c r="C24" s="482" t="s">
        <v>217</v>
      </c>
      <c r="D24" s="482"/>
      <c r="E24" s="483"/>
      <c r="F24" s="90">
        <v>43206</v>
      </c>
      <c r="G24" s="89">
        <v>68</v>
      </c>
      <c r="H24" s="482" t="s">
        <v>18</v>
      </c>
      <c r="I24" s="483"/>
    </row>
    <row r="25" spans="1:9" s="125" customFormat="1" ht="15" customHeight="1" x14ac:dyDescent="0.25">
      <c r="A25" s="90">
        <v>43194</v>
      </c>
      <c r="B25" s="89">
        <v>1800</v>
      </c>
      <c r="C25" s="482" t="s">
        <v>409</v>
      </c>
      <c r="D25" s="482"/>
      <c r="E25" s="483"/>
      <c r="F25" s="90"/>
      <c r="G25" s="89"/>
      <c r="H25" s="482"/>
      <c r="I25" s="483"/>
    </row>
    <row r="26" spans="1:9" s="125" customFormat="1" ht="15" customHeight="1" x14ac:dyDescent="0.25">
      <c r="A26" s="90">
        <v>43194</v>
      </c>
      <c r="B26" s="89">
        <v>4</v>
      </c>
      <c r="C26" s="482" t="s">
        <v>217</v>
      </c>
      <c r="D26" s="482"/>
      <c r="E26" s="483"/>
      <c r="F26" s="90"/>
      <c r="G26" s="89"/>
      <c r="H26" s="482"/>
      <c r="I26" s="483"/>
    </row>
    <row r="27" spans="1:9" s="125" customFormat="1" ht="15" customHeight="1" x14ac:dyDescent="0.25">
      <c r="A27" s="90">
        <v>43194</v>
      </c>
      <c r="B27" s="89">
        <v>2200</v>
      </c>
      <c r="C27" s="482" t="s">
        <v>403</v>
      </c>
      <c r="D27" s="482"/>
      <c r="E27" s="483"/>
      <c r="F27" s="90"/>
      <c r="G27" s="89"/>
      <c r="H27" s="482"/>
      <c r="I27" s="483"/>
    </row>
    <row r="28" spans="1:9" s="125" customFormat="1" ht="15" customHeight="1" x14ac:dyDescent="0.25">
      <c r="A28" s="90">
        <v>43194</v>
      </c>
      <c r="B28" s="89">
        <v>4</v>
      </c>
      <c r="C28" s="482" t="s">
        <v>217</v>
      </c>
      <c r="D28" s="482"/>
      <c r="E28" s="483"/>
      <c r="F28" s="90"/>
      <c r="G28" s="89"/>
      <c r="H28" s="482"/>
      <c r="I28" s="483"/>
    </row>
    <row r="29" spans="1:9" s="125" customFormat="1" ht="15" customHeight="1" x14ac:dyDescent="0.25">
      <c r="A29" s="90">
        <v>43194</v>
      </c>
      <c r="B29" s="89">
        <v>1800</v>
      </c>
      <c r="C29" s="482" t="s">
        <v>404</v>
      </c>
      <c r="D29" s="482"/>
      <c r="E29" s="483"/>
      <c r="F29" s="90"/>
      <c r="G29" s="89"/>
      <c r="H29" s="482"/>
      <c r="I29" s="483"/>
    </row>
    <row r="30" spans="1:9" s="125" customFormat="1" ht="15" customHeight="1" x14ac:dyDescent="0.25">
      <c r="A30" s="90">
        <v>43194</v>
      </c>
      <c r="B30" s="89">
        <v>4</v>
      </c>
      <c r="C30" s="482" t="s">
        <v>217</v>
      </c>
      <c r="D30" s="482"/>
      <c r="E30" s="483"/>
      <c r="F30" s="90"/>
      <c r="G30" s="89"/>
      <c r="H30" s="482"/>
      <c r="I30" s="483"/>
    </row>
    <row r="31" spans="1:9" s="125" customFormat="1" ht="15" customHeight="1" x14ac:dyDescent="0.25">
      <c r="A31" s="90">
        <v>43195</v>
      </c>
      <c r="B31" s="89">
        <v>54.4</v>
      </c>
      <c r="C31" s="482" t="s">
        <v>483</v>
      </c>
      <c r="D31" s="482"/>
      <c r="E31" s="483"/>
      <c r="F31" s="90"/>
      <c r="G31" s="89"/>
      <c r="H31" s="482"/>
      <c r="I31" s="483"/>
    </row>
    <row r="32" spans="1:9" s="125" customFormat="1" ht="15" customHeight="1" x14ac:dyDescent="0.25">
      <c r="A32" s="90">
        <v>43196</v>
      </c>
      <c r="B32" s="89">
        <v>3100</v>
      </c>
      <c r="C32" s="482" t="s">
        <v>539</v>
      </c>
      <c r="D32" s="482"/>
      <c r="E32" s="483"/>
      <c r="F32" s="90"/>
      <c r="G32" s="89"/>
      <c r="H32" s="482"/>
      <c r="I32" s="483"/>
    </row>
    <row r="33" spans="1:9" s="125" customFormat="1" ht="15" customHeight="1" x14ac:dyDescent="0.25">
      <c r="A33" s="90">
        <v>43196</v>
      </c>
      <c r="B33" s="89">
        <v>4</v>
      </c>
      <c r="C33" s="482" t="s">
        <v>217</v>
      </c>
      <c r="D33" s="482"/>
      <c r="E33" s="483"/>
      <c r="F33" s="90"/>
      <c r="G33" s="89"/>
      <c r="H33" s="482"/>
      <c r="I33" s="483"/>
    </row>
    <row r="34" spans="1:9" s="125" customFormat="1" ht="15" customHeight="1" x14ac:dyDescent="0.25">
      <c r="A34" s="90">
        <v>43199</v>
      </c>
      <c r="B34" s="89">
        <v>3170</v>
      </c>
      <c r="C34" s="482" t="s">
        <v>539</v>
      </c>
      <c r="D34" s="482"/>
      <c r="E34" s="483"/>
      <c r="F34" s="90"/>
      <c r="G34" s="89"/>
      <c r="H34" s="482"/>
      <c r="I34" s="483"/>
    </row>
    <row r="35" spans="1:9" s="125" customFormat="1" ht="15" customHeight="1" x14ac:dyDescent="0.25">
      <c r="A35" s="90">
        <v>43199</v>
      </c>
      <c r="B35" s="89">
        <v>4</v>
      </c>
      <c r="C35" s="482" t="s">
        <v>217</v>
      </c>
      <c r="D35" s="482"/>
      <c r="E35" s="483"/>
      <c r="F35" s="90"/>
      <c r="G35" s="89"/>
      <c r="H35" s="482"/>
      <c r="I35" s="483"/>
    </row>
    <row r="36" spans="1:9" s="125" customFormat="1" ht="15" customHeight="1" x14ac:dyDescent="0.25">
      <c r="A36" s="90">
        <v>43202</v>
      </c>
      <c r="B36" s="89">
        <v>74.8</v>
      </c>
      <c r="C36" s="482" t="s">
        <v>273</v>
      </c>
      <c r="D36" s="482"/>
      <c r="E36" s="483"/>
      <c r="F36" s="90"/>
      <c r="G36" s="89"/>
      <c r="H36" s="482"/>
      <c r="I36" s="483"/>
    </row>
    <row r="37" spans="1:9" s="125" customFormat="1" ht="15" customHeight="1" x14ac:dyDescent="0.25">
      <c r="A37" s="90">
        <v>43203</v>
      </c>
      <c r="B37" s="89">
        <v>119</v>
      </c>
      <c r="C37" s="482" t="s">
        <v>529</v>
      </c>
      <c r="D37" s="482"/>
      <c r="E37" s="483"/>
      <c r="F37" s="90"/>
      <c r="G37" s="89"/>
      <c r="H37" s="482"/>
      <c r="I37" s="483"/>
    </row>
    <row r="38" spans="1:9" s="125" customFormat="1" ht="15" customHeight="1" x14ac:dyDescent="0.25">
      <c r="A38" s="90">
        <v>43206</v>
      </c>
      <c r="B38" s="89">
        <v>45</v>
      </c>
      <c r="C38" s="482" t="s">
        <v>376</v>
      </c>
      <c r="D38" s="482"/>
      <c r="E38" s="483"/>
      <c r="F38" s="90"/>
      <c r="G38" s="89"/>
      <c r="H38" s="482"/>
      <c r="I38" s="483"/>
    </row>
    <row r="39" spans="1:9" s="125" customFormat="1" ht="15" customHeight="1" x14ac:dyDescent="0.25">
      <c r="A39" s="90">
        <v>43206</v>
      </c>
      <c r="B39" s="89">
        <v>1000</v>
      </c>
      <c r="C39" s="482" t="s">
        <v>238</v>
      </c>
      <c r="D39" s="482"/>
      <c r="E39" s="483"/>
      <c r="F39" s="90"/>
      <c r="G39" s="89"/>
      <c r="H39" s="482"/>
      <c r="I39" s="483"/>
    </row>
    <row r="40" spans="1:9" s="125" customFormat="1" ht="15" customHeight="1" x14ac:dyDescent="0.25">
      <c r="A40" s="90">
        <v>43206</v>
      </c>
      <c r="B40" s="89">
        <v>1</v>
      </c>
      <c r="C40" s="482" t="s">
        <v>217</v>
      </c>
      <c r="D40" s="482"/>
      <c r="E40" s="483"/>
      <c r="F40" s="90"/>
      <c r="G40" s="89"/>
      <c r="H40" s="482"/>
      <c r="I40" s="483"/>
    </row>
    <row r="41" spans="1:9" s="125" customFormat="1" ht="15" customHeight="1" x14ac:dyDescent="0.25">
      <c r="A41" s="90">
        <v>43206</v>
      </c>
      <c r="B41" s="89">
        <v>1250</v>
      </c>
      <c r="C41" s="482" t="s">
        <v>540</v>
      </c>
      <c r="D41" s="482"/>
      <c r="E41" s="483"/>
      <c r="F41" s="90"/>
      <c r="G41" s="89"/>
      <c r="H41" s="482"/>
      <c r="I41" s="483"/>
    </row>
    <row r="42" spans="1:9" s="125" customFormat="1" ht="15" customHeight="1" x14ac:dyDescent="0.25">
      <c r="A42" s="90">
        <v>43206</v>
      </c>
      <c r="B42" s="89">
        <v>4</v>
      </c>
      <c r="C42" s="482" t="s">
        <v>217</v>
      </c>
      <c r="D42" s="482"/>
      <c r="E42" s="483"/>
      <c r="F42" s="90"/>
      <c r="G42" s="89"/>
      <c r="H42" s="482"/>
      <c r="I42" s="483"/>
    </row>
    <row r="43" spans="1:9" s="125" customFormat="1" ht="15" customHeight="1" x14ac:dyDescent="0.25">
      <c r="A43" s="90">
        <v>43206</v>
      </c>
      <c r="B43" s="89">
        <v>533</v>
      </c>
      <c r="C43" s="482" t="s">
        <v>289</v>
      </c>
      <c r="D43" s="482"/>
      <c r="E43" s="483"/>
      <c r="F43" s="90"/>
      <c r="G43" s="89"/>
      <c r="H43" s="482"/>
      <c r="I43" s="483"/>
    </row>
    <row r="44" spans="1:9" s="125" customFormat="1" ht="15" customHeight="1" x14ac:dyDescent="0.25">
      <c r="A44" s="90">
        <v>43206</v>
      </c>
      <c r="B44" s="89">
        <v>4</v>
      </c>
      <c r="C44" s="482" t="s">
        <v>217</v>
      </c>
      <c r="D44" s="482"/>
      <c r="E44" s="483"/>
      <c r="F44" s="90"/>
      <c r="G44" s="89"/>
      <c r="H44" s="482"/>
      <c r="I44" s="483"/>
    </row>
    <row r="45" spans="1:9" s="125" customFormat="1" ht="15" customHeight="1" x14ac:dyDescent="0.25">
      <c r="A45" s="90">
        <v>43206</v>
      </c>
      <c r="B45" s="89">
        <v>533</v>
      </c>
      <c r="C45" s="491" t="s">
        <v>488</v>
      </c>
      <c r="D45" s="512"/>
      <c r="E45" s="492"/>
      <c r="F45" s="90"/>
      <c r="G45" s="89"/>
      <c r="H45" s="482"/>
      <c r="I45" s="483"/>
    </row>
    <row r="46" spans="1:9" s="125" customFormat="1" ht="15" customHeight="1" x14ac:dyDescent="0.25">
      <c r="A46" s="90">
        <v>43206</v>
      </c>
      <c r="B46" s="89">
        <v>4</v>
      </c>
      <c r="C46" s="482" t="s">
        <v>217</v>
      </c>
      <c r="D46" s="482"/>
      <c r="E46" s="483"/>
      <c r="F46" s="90"/>
      <c r="G46" s="89"/>
      <c r="H46" s="482"/>
      <c r="I46" s="483"/>
    </row>
    <row r="47" spans="1:9" s="125" customFormat="1" ht="15" customHeight="1" x14ac:dyDescent="0.25">
      <c r="A47" s="90">
        <v>43206</v>
      </c>
      <c r="B47" s="89">
        <v>533</v>
      </c>
      <c r="C47" s="482" t="s">
        <v>397</v>
      </c>
      <c r="D47" s="482"/>
      <c r="E47" s="483"/>
      <c r="F47" s="90"/>
      <c r="G47" s="89"/>
      <c r="H47" s="482"/>
      <c r="I47" s="483"/>
    </row>
    <row r="48" spans="1:9" s="125" customFormat="1" ht="15" customHeight="1" x14ac:dyDescent="0.25">
      <c r="A48" s="90">
        <v>43206</v>
      </c>
      <c r="B48" s="89">
        <v>4</v>
      </c>
      <c r="C48" s="482" t="s">
        <v>217</v>
      </c>
      <c r="D48" s="482"/>
      <c r="E48" s="483"/>
      <c r="F48" s="90"/>
      <c r="G48" s="89"/>
      <c r="H48" s="482"/>
      <c r="I48" s="483"/>
    </row>
    <row r="49" spans="1:9" s="125" customFormat="1" ht="15" customHeight="1" x14ac:dyDescent="0.25">
      <c r="A49" s="100">
        <v>43208</v>
      </c>
      <c r="B49" s="101">
        <v>119</v>
      </c>
      <c r="C49" s="482" t="s">
        <v>529</v>
      </c>
      <c r="D49" s="482"/>
      <c r="E49" s="483"/>
      <c r="F49" s="90"/>
      <c r="G49" s="89"/>
      <c r="H49" s="482"/>
      <c r="I49" s="483"/>
    </row>
    <row r="50" spans="1:9" s="125" customFormat="1" ht="15" customHeight="1" x14ac:dyDescent="0.25">
      <c r="A50" s="100">
        <v>43209</v>
      </c>
      <c r="B50" s="101">
        <v>20000</v>
      </c>
      <c r="C50" s="482" t="s">
        <v>523</v>
      </c>
      <c r="D50" s="482"/>
      <c r="E50" s="483"/>
      <c r="F50" s="90"/>
      <c r="G50" s="89"/>
      <c r="H50" s="482"/>
      <c r="I50" s="483"/>
    </row>
    <row r="51" spans="1:9" s="125" customFormat="1" ht="15" customHeight="1" x14ac:dyDescent="0.25">
      <c r="A51" s="100">
        <v>43209</v>
      </c>
      <c r="B51" s="89">
        <v>4</v>
      </c>
      <c r="C51" s="482" t="s">
        <v>217</v>
      </c>
      <c r="D51" s="482"/>
      <c r="E51" s="483"/>
      <c r="F51" s="90"/>
      <c r="G51" s="89"/>
      <c r="H51" s="482"/>
      <c r="I51" s="483"/>
    </row>
    <row r="52" spans="1:9" s="125" customFormat="1" ht="15" customHeight="1" x14ac:dyDescent="0.25">
      <c r="A52" s="100">
        <v>43210</v>
      </c>
      <c r="B52" s="101">
        <v>1350</v>
      </c>
      <c r="C52" s="482" t="s">
        <v>434</v>
      </c>
      <c r="D52" s="482"/>
      <c r="E52" s="483"/>
      <c r="F52" s="100"/>
      <c r="G52" s="101"/>
      <c r="H52" s="475"/>
      <c r="I52" s="505"/>
    </row>
    <row r="53" spans="1:9" s="125" customFormat="1" ht="15" customHeight="1" x14ac:dyDescent="0.25">
      <c r="A53" s="100">
        <v>43210</v>
      </c>
      <c r="B53" s="89">
        <v>4</v>
      </c>
      <c r="C53" s="482" t="s">
        <v>217</v>
      </c>
      <c r="D53" s="482"/>
      <c r="E53" s="483"/>
      <c r="F53" s="100"/>
      <c r="G53" s="101"/>
      <c r="H53" s="475"/>
      <c r="I53" s="505"/>
    </row>
    <row r="54" spans="1:9" s="125" customFormat="1" ht="15" customHeight="1" x14ac:dyDescent="0.25">
      <c r="A54" s="100">
        <v>43210</v>
      </c>
      <c r="B54" s="101">
        <v>3000</v>
      </c>
      <c r="C54" s="482" t="s">
        <v>238</v>
      </c>
      <c r="D54" s="482"/>
      <c r="E54" s="483"/>
      <c r="F54" s="100"/>
      <c r="G54" s="101"/>
      <c r="H54" s="475"/>
      <c r="I54" s="505"/>
    </row>
    <row r="55" spans="1:9" s="125" customFormat="1" ht="15" customHeight="1" x14ac:dyDescent="0.25">
      <c r="A55" s="100">
        <v>43210</v>
      </c>
      <c r="B55" s="89">
        <v>4</v>
      </c>
      <c r="C55" s="482" t="s">
        <v>217</v>
      </c>
      <c r="D55" s="482"/>
      <c r="E55" s="483"/>
      <c r="F55" s="100"/>
      <c r="G55" s="101"/>
      <c r="H55" s="475"/>
      <c r="I55" s="505"/>
    </row>
    <row r="56" spans="1:9" s="125" customFormat="1" ht="15" customHeight="1" x14ac:dyDescent="0.25">
      <c r="A56" s="100">
        <v>43576</v>
      </c>
      <c r="B56" s="101">
        <v>119</v>
      </c>
      <c r="C56" s="482" t="s">
        <v>529</v>
      </c>
      <c r="D56" s="482"/>
      <c r="E56" s="483"/>
      <c r="F56" s="100"/>
      <c r="G56" s="101"/>
      <c r="H56" s="475"/>
      <c r="I56" s="505"/>
    </row>
    <row r="57" spans="1:9" s="125" customFormat="1" ht="15" customHeight="1" x14ac:dyDescent="0.25">
      <c r="A57" s="100">
        <v>43214</v>
      </c>
      <c r="B57" s="101">
        <v>8863.98</v>
      </c>
      <c r="C57" s="482" t="s">
        <v>523</v>
      </c>
      <c r="D57" s="482"/>
      <c r="E57" s="483"/>
      <c r="F57" s="100"/>
      <c r="G57" s="101"/>
      <c r="H57" s="475"/>
      <c r="I57" s="505"/>
    </row>
    <row r="58" spans="1:9" s="125" customFormat="1" ht="15" customHeight="1" x14ac:dyDescent="0.25">
      <c r="A58" s="100">
        <v>43214</v>
      </c>
      <c r="B58" s="89">
        <v>4</v>
      </c>
      <c r="C58" s="482" t="s">
        <v>217</v>
      </c>
      <c r="D58" s="482"/>
      <c r="E58" s="483"/>
      <c r="F58" s="100"/>
      <c r="G58" s="101"/>
      <c r="H58" s="475"/>
      <c r="I58" s="505"/>
    </row>
    <row r="59" spans="1:9" s="125" customFormat="1" ht="15" customHeight="1" x14ac:dyDescent="0.25">
      <c r="A59" s="100">
        <v>43214</v>
      </c>
      <c r="B59" s="101">
        <v>800</v>
      </c>
      <c r="C59" s="482" t="s">
        <v>238</v>
      </c>
      <c r="D59" s="482"/>
      <c r="E59" s="483"/>
      <c r="F59" s="100"/>
      <c r="G59" s="101"/>
      <c r="H59" s="475"/>
      <c r="I59" s="505"/>
    </row>
    <row r="60" spans="1:9" s="125" customFormat="1" ht="15" customHeight="1" x14ac:dyDescent="0.25">
      <c r="A60" s="100">
        <v>43214</v>
      </c>
      <c r="B60" s="89">
        <v>4</v>
      </c>
      <c r="C60" s="482" t="s">
        <v>217</v>
      </c>
      <c r="D60" s="482"/>
      <c r="E60" s="483"/>
      <c r="F60" s="100"/>
      <c r="G60" s="101"/>
      <c r="H60" s="475"/>
      <c r="I60" s="505"/>
    </row>
    <row r="61" spans="1:9" s="125" customFormat="1" ht="15" customHeight="1" x14ac:dyDescent="0.25">
      <c r="A61" s="100">
        <v>43214</v>
      </c>
      <c r="B61" s="101">
        <v>1000</v>
      </c>
      <c r="C61" s="482" t="s">
        <v>396</v>
      </c>
      <c r="D61" s="482"/>
      <c r="E61" s="483"/>
      <c r="F61" s="100"/>
      <c r="G61" s="101"/>
      <c r="H61" s="475"/>
      <c r="I61" s="505"/>
    </row>
    <row r="62" spans="1:9" s="125" customFormat="1" ht="15" customHeight="1" x14ac:dyDescent="0.25">
      <c r="A62" s="100">
        <v>43214</v>
      </c>
      <c r="B62" s="89">
        <v>4</v>
      </c>
      <c r="C62" s="482" t="s">
        <v>217</v>
      </c>
      <c r="D62" s="482"/>
      <c r="E62" s="483"/>
      <c r="F62" s="100"/>
      <c r="G62" s="101"/>
      <c r="H62" s="475"/>
      <c r="I62" s="505"/>
    </row>
    <row r="63" spans="1:9" s="125" customFormat="1" ht="15" customHeight="1" x14ac:dyDescent="0.25">
      <c r="A63" s="100">
        <v>43215</v>
      </c>
      <c r="B63" s="101">
        <v>1688.83</v>
      </c>
      <c r="C63" s="482" t="s">
        <v>507</v>
      </c>
      <c r="D63" s="482"/>
      <c r="E63" s="483"/>
      <c r="F63" s="100"/>
      <c r="G63" s="101"/>
      <c r="H63" s="475"/>
      <c r="I63" s="505"/>
    </row>
    <row r="64" spans="1:9" s="125" customFormat="1" ht="15" customHeight="1" thickBot="1" x14ac:dyDescent="0.3">
      <c r="A64" s="110">
        <v>43220</v>
      </c>
      <c r="B64" s="102">
        <v>2016.29</v>
      </c>
      <c r="C64" s="486" t="s">
        <v>343</v>
      </c>
      <c r="D64" s="486"/>
      <c r="E64" s="487"/>
      <c r="F64" s="110"/>
      <c r="G64" s="102"/>
      <c r="H64" s="486"/>
      <c r="I64" s="487"/>
    </row>
    <row r="65" s="125" customFormat="1" x14ac:dyDescent="0.25"/>
  </sheetData>
  <mergeCells count="121">
    <mergeCell ref="C6:D6"/>
    <mergeCell ref="C7:D7"/>
    <mergeCell ref="C8:D8"/>
    <mergeCell ref="C9:D9"/>
    <mergeCell ref="C10:D10"/>
    <mergeCell ref="E10:F10"/>
    <mergeCell ref="C2:I2"/>
    <mergeCell ref="C3:D4"/>
    <mergeCell ref="E3:F3"/>
    <mergeCell ref="G3:H3"/>
    <mergeCell ref="I3:I4"/>
    <mergeCell ref="C5:D5"/>
    <mergeCell ref="E5:F5"/>
    <mergeCell ref="G5:H5"/>
    <mergeCell ref="G10:H10"/>
    <mergeCell ref="C15:E15"/>
    <mergeCell ref="H15:I15"/>
    <mergeCell ref="C16:E16"/>
    <mergeCell ref="H16:I16"/>
    <mergeCell ref="C17:E17"/>
    <mergeCell ref="H17:I17"/>
    <mergeCell ref="A11:I11"/>
    <mergeCell ref="A12:I12"/>
    <mergeCell ref="A13:E13"/>
    <mergeCell ref="F13:I13"/>
    <mergeCell ref="C14:E14"/>
    <mergeCell ref="H14:I14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H55:I55"/>
    <mergeCell ref="H56:I56"/>
    <mergeCell ref="H57:I57"/>
    <mergeCell ref="C58:E58"/>
    <mergeCell ref="C48:E48"/>
    <mergeCell ref="H48:I48"/>
    <mergeCell ref="C49:E49"/>
    <mergeCell ref="H49:I49"/>
    <mergeCell ref="C50:E50"/>
    <mergeCell ref="H50:I50"/>
    <mergeCell ref="C59:E59"/>
    <mergeCell ref="C60:E60"/>
    <mergeCell ref="C61:E61"/>
    <mergeCell ref="C62:E62"/>
    <mergeCell ref="C63:E63"/>
    <mergeCell ref="C51:E51"/>
    <mergeCell ref="H51:I51"/>
    <mergeCell ref="C64:E64"/>
    <mergeCell ref="H64:I64"/>
    <mergeCell ref="C52:E52"/>
    <mergeCell ref="C53:E53"/>
    <mergeCell ref="C54:E54"/>
    <mergeCell ref="C55:E55"/>
    <mergeCell ref="C56:E56"/>
    <mergeCell ref="C57:E57"/>
    <mergeCell ref="H58:I58"/>
    <mergeCell ref="H59:I59"/>
    <mergeCell ref="H60:I60"/>
    <mergeCell ref="H61:I61"/>
    <mergeCell ref="H62:I62"/>
    <mergeCell ref="H63:I63"/>
    <mergeCell ref="H52:I52"/>
    <mergeCell ref="H53:I53"/>
    <mergeCell ref="H54:I54"/>
  </mergeCells>
  <pageMargins left="0.7" right="0.7" top="0.75" bottom="0.75" header="0.3" footer="0.3"/>
  <pageSetup paperSize="9" scale="77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5"/>
  <dimension ref="A1:I61"/>
  <sheetViews>
    <sheetView zoomScaleNormal="100" workbookViewId="0">
      <selection activeCell="G10" sqref="G10:H10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3.28515625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541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356" t="s">
        <v>1</v>
      </c>
      <c r="H3" s="356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 t="s">
        <v>2</v>
      </c>
      <c r="I4" s="412"/>
    </row>
    <row r="5" spans="1:9" ht="30.75" customHeight="1" x14ac:dyDescent="0.25">
      <c r="C5" s="425" t="s">
        <v>547</v>
      </c>
      <c r="D5" s="359"/>
      <c r="E5" s="360">
        <v>2619.86</v>
      </c>
      <c r="F5" s="360"/>
      <c r="G5" s="360">
        <v>3120.26</v>
      </c>
      <c r="H5" s="360"/>
      <c r="I5" s="27"/>
    </row>
    <row r="6" spans="1:9" x14ac:dyDescent="0.25">
      <c r="C6" s="419" t="s">
        <v>3</v>
      </c>
      <c r="D6" s="362"/>
      <c r="E6" s="10">
        <v>8837.9</v>
      </c>
      <c r="F6" s="10">
        <v>45496.7</v>
      </c>
      <c r="G6" s="10">
        <v>2505</v>
      </c>
      <c r="H6" s="10"/>
      <c r="I6" s="28"/>
    </row>
    <row r="7" spans="1:9" x14ac:dyDescent="0.25">
      <c r="C7" s="419" t="s">
        <v>473</v>
      </c>
      <c r="D7" s="362"/>
      <c r="E7" s="10"/>
      <c r="F7" s="10"/>
      <c r="G7" s="10"/>
      <c r="H7" s="10"/>
      <c r="I7" s="28"/>
    </row>
    <row r="8" spans="1:9" x14ac:dyDescent="0.25">
      <c r="C8" s="532" t="s">
        <v>298</v>
      </c>
      <c r="D8" s="533"/>
      <c r="E8" s="10"/>
      <c r="F8" s="10"/>
      <c r="G8" s="10"/>
      <c r="H8" s="10"/>
      <c r="I8" s="28"/>
    </row>
    <row r="9" spans="1:9" x14ac:dyDescent="0.25">
      <c r="C9" s="419" t="s">
        <v>6</v>
      </c>
      <c r="D9" s="362"/>
      <c r="E9" s="10">
        <v>46050.92</v>
      </c>
      <c r="F9" s="10"/>
      <c r="G9" s="10">
        <v>814.25</v>
      </c>
      <c r="H9" s="10"/>
      <c r="I9" s="28"/>
    </row>
    <row r="10" spans="1:9" ht="36.75" customHeight="1" thickBot="1" x14ac:dyDescent="0.3">
      <c r="C10" s="420" t="s">
        <v>548</v>
      </c>
      <c r="D10" s="421"/>
      <c r="E10" s="422">
        <f>E5+E6+F6+E7+E8-E9</f>
        <v>10903.54</v>
      </c>
      <c r="F10" s="422"/>
      <c r="G10" s="422">
        <f>G5+G6+H6+G7+G8-G9</f>
        <v>4811.01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81"/>
      <c r="F14" s="109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43221</v>
      </c>
      <c r="B15" s="89">
        <v>119</v>
      </c>
      <c r="C15" s="482" t="s">
        <v>529</v>
      </c>
      <c r="D15" s="482"/>
      <c r="E15" s="483"/>
      <c r="F15" s="90">
        <v>43222</v>
      </c>
      <c r="G15" s="89">
        <v>10.5</v>
      </c>
      <c r="H15" s="482" t="s">
        <v>525</v>
      </c>
      <c r="I15" s="483"/>
    </row>
    <row r="16" spans="1:9" s="125" customFormat="1" ht="15" customHeight="1" x14ac:dyDescent="0.25">
      <c r="A16" s="90">
        <v>43223</v>
      </c>
      <c r="B16" s="89">
        <v>1600</v>
      </c>
      <c r="C16" s="482" t="s">
        <v>238</v>
      </c>
      <c r="D16" s="482"/>
      <c r="E16" s="483"/>
      <c r="F16" s="90">
        <v>43222</v>
      </c>
      <c r="G16" s="89">
        <v>26.25</v>
      </c>
      <c r="H16" s="482" t="s">
        <v>524</v>
      </c>
      <c r="I16" s="483"/>
    </row>
    <row r="17" spans="1:9" s="125" customFormat="1" ht="15" customHeight="1" x14ac:dyDescent="0.25">
      <c r="A17" s="90">
        <v>43223</v>
      </c>
      <c r="B17" s="89">
        <v>1</v>
      </c>
      <c r="C17" s="482" t="s">
        <v>217</v>
      </c>
      <c r="D17" s="482"/>
      <c r="E17" s="483"/>
      <c r="F17" s="90">
        <v>43227</v>
      </c>
      <c r="G17" s="89">
        <v>92</v>
      </c>
      <c r="H17" s="482" t="s">
        <v>16</v>
      </c>
      <c r="I17" s="483"/>
    </row>
    <row r="18" spans="1:9" s="125" customFormat="1" ht="15" customHeight="1" x14ac:dyDescent="0.25">
      <c r="A18" s="90">
        <v>43223</v>
      </c>
      <c r="B18" s="89">
        <v>533</v>
      </c>
      <c r="C18" s="482" t="s">
        <v>397</v>
      </c>
      <c r="D18" s="482"/>
      <c r="E18" s="483"/>
      <c r="F18" s="90">
        <v>43227</v>
      </c>
      <c r="G18" s="89">
        <v>114.5</v>
      </c>
      <c r="H18" s="482" t="s">
        <v>239</v>
      </c>
      <c r="I18" s="483"/>
    </row>
    <row r="19" spans="1:9" s="125" customFormat="1" ht="15" customHeight="1" x14ac:dyDescent="0.25">
      <c r="A19" s="90">
        <v>43223</v>
      </c>
      <c r="B19" s="89">
        <v>4</v>
      </c>
      <c r="C19" s="482" t="s">
        <v>217</v>
      </c>
      <c r="D19" s="482"/>
      <c r="E19" s="483"/>
      <c r="F19" s="90">
        <v>43235</v>
      </c>
      <c r="G19" s="89">
        <v>96</v>
      </c>
      <c r="H19" s="482" t="s">
        <v>22</v>
      </c>
      <c r="I19" s="483"/>
    </row>
    <row r="20" spans="1:9" s="125" customFormat="1" ht="15" customHeight="1" x14ac:dyDescent="0.25">
      <c r="A20" s="90">
        <v>43223</v>
      </c>
      <c r="B20" s="89">
        <v>533</v>
      </c>
      <c r="C20" s="482" t="s">
        <v>542</v>
      </c>
      <c r="D20" s="482"/>
      <c r="E20" s="483"/>
      <c r="F20" s="90">
        <v>43235</v>
      </c>
      <c r="G20" s="89">
        <v>65</v>
      </c>
      <c r="H20" s="482" t="s">
        <v>21</v>
      </c>
      <c r="I20" s="483"/>
    </row>
    <row r="21" spans="1:9" s="125" customFormat="1" ht="15" customHeight="1" x14ac:dyDescent="0.25">
      <c r="A21" s="90">
        <v>43223</v>
      </c>
      <c r="B21" s="89">
        <v>4</v>
      </c>
      <c r="C21" s="482" t="s">
        <v>217</v>
      </c>
      <c r="D21" s="482"/>
      <c r="E21" s="483"/>
      <c r="F21" s="90">
        <v>43235</v>
      </c>
      <c r="G21" s="89">
        <v>54</v>
      </c>
      <c r="H21" s="482" t="s">
        <v>194</v>
      </c>
      <c r="I21" s="483"/>
    </row>
    <row r="22" spans="1:9" s="125" customFormat="1" ht="15" customHeight="1" x14ac:dyDescent="0.25">
      <c r="A22" s="90">
        <v>43223</v>
      </c>
      <c r="B22" s="89">
        <v>533</v>
      </c>
      <c r="C22" s="482" t="s">
        <v>289</v>
      </c>
      <c r="D22" s="482"/>
      <c r="E22" s="483"/>
      <c r="F22" s="90">
        <v>43235</v>
      </c>
      <c r="G22" s="89">
        <v>356</v>
      </c>
      <c r="H22" s="482" t="s">
        <v>20</v>
      </c>
      <c r="I22" s="483"/>
    </row>
    <row r="23" spans="1:9" s="125" customFormat="1" ht="15" customHeight="1" x14ac:dyDescent="0.25">
      <c r="A23" s="90">
        <v>43223</v>
      </c>
      <c r="B23" s="89">
        <v>4</v>
      </c>
      <c r="C23" s="482" t="s">
        <v>217</v>
      </c>
      <c r="D23" s="482"/>
      <c r="E23" s="483"/>
      <c r="F23" s="90"/>
      <c r="G23" s="89"/>
      <c r="H23" s="482"/>
      <c r="I23" s="483"/>
    </row>
    <row r="24" spans="1:9" s="125" customFormat="1" ht="15" customHeight="1" x14ac:dyDescent="0.25">
      <c r="A24" s="90">
        <v>43225</v>
      </c>
      <c r="B24" s="89">
        <v>642.48</v>
      </c>
      <c r="C24" s="482" t="s">
        <v>543</v>
      </c>
      <c r="D24" s="482"/>
      <c r="E24" s="483"/>
      <c r="F24" s="90"/>
      <c r="G24" s="89"/>
      <c r="H24" s="482"/>
      <c r="I24" s="483"/>
    </row>
    <row r="25" spans="1:9" s="125" customFormat="1" ht="15" customHeight="1" x14ac:dyDescent="0.25">
      <c r="A25" s="90">
        <v>43227</v>
      </c>
      <c r="B25" s="89">
        <v>54.3</v>
      </c>
      <c r="C25" s="482" t="s">
        <v>483</v>
      </c>
      <c r="D25" s="482"/>
      <c r="E25" s="483"/>
      <c r="F25" s="90"/>
      <c r="G25" s="89"/>
      <c r="H25" s="482"/>
      <c r="I25" s="483"/>
    </row>
    <row r="26" spans="1:9" s="125" customFormat="1" ht="15" customHeight="1" x14ac:dyDescent="0.25">
      <c r="A26" s="90">
        <v>43228</v>
      </c>
      <c r="B26" s="89">
        <v>6800</v>
      </c>
      <c r="C26" s="482" t="s">
        <v>434</v>
      </c>
      <c r="D26" s="482"/>
      <c r="E26" s="483"/>
      <c r="F26" s="90"/>
      <c r="G26" s="89"/>
      <c r="H26" s="482"/>
      <c r="I26" s="483"/>
    </row>
    <row r="27" spans="1:9" s="125" customFormat="1" ht="15" customHeight="1" x14ac:dyDescent="0.25">
      <c r="A27" s="90">
        <v>43228</v>
      </c>
      <c r="B27" s="89">
        <v>4</v>
      </c>
      <c r="C27" s="482" t="s">
        <v>217</v>
      </c>
      <c r="D27" s="482"/>
      <c r="E27" s="483"/>
      <c r="F27" s="90"/>
      <c r="G27" s="89"/>
      <c r="H27" s="482"/>
      <c r="I27" s="483"/>
    </row>
    <row r="28" spans="1:9" s="125" customFormat="1" ht="15" customHeight="1" x14ac:dyDescent="0.25">
      <c r="A28" s="90">
        <v>43231</v>
      </c>
      <c r="B28" s="89">
        <v>587.04999999999995</v>
      </c>
      <c r="C28" s="482" t="s">
        <v>487</v>
      </c>
      <c r="D28" s="482"/>
      <c r="E28" s="483"/>
      <c r="F28" s="90"/>
      <c r="G28" s="89"/>
      <c r="H28" s="482"/>
      <c r="I28" s="483"/>
    </row>
    <row r="29" spans="1:9" s="125" customFormat="1" ht="15" customHeight="1" x14ac:dyDescent="0.25">
      <c r="A29" s="90">
        <v>43231</v>
      </c>
      <c r="B29" s="89">
        <v>4</v>
      </c>
      <c r="C29" s="482" t="s">
        <v>217</v>
      </c>
      <c r="D29" s="482"/>
      <c r="E29" s="483"/>
      <c r="F29" s="90"/>
      <c r="G29" s="89"/>
      <c r="H29" s="482"/>
      <c r="I29" s="483"/>
    </row>
    <row r="30" spans="1:9" s="125" customFormat="1" ht="15" customHeight="1" x14ac:dyDescent="0.25">
      <c r="A30" s="90">
        <v>43231</v>
      </c>
      <c r="B30" s="89">
        <v>1800</v>
      </c>
      <c r="C30" s="482" t="s">
        <v>404</v>
      </c>
      <c r="D30" s="482"/>
      <c r="E30" s="483"/>
      <c r="F30" s="90"/>
      <c r="G30" s="89"/>
      <c r="H30" s="482"/>
      <c r="I30" s="483"/>
    </row>
    <row r="31" spans="1:9" s="125" customFormat="1" ht="15" customHeight="1" x14ac:dyDescent="0.25">
      <c r="A31" s="90">
        <v>43231</v>
      </c>
      <c r="B31" s="89">
        <v>4</v>
      </c>
      <c r="C31" s="482" t="s">
        <v>217</v>
      </c>
      <c r="D31" s="482"/>
      <c r="E31" s="483"/>
      <c r="F31" s="90"/>
      <c r="G31" s="89"/>
      <c r="H31" s="482"/>
      <c r="I31" s="483"/>
    </row>
    <row r="32" spans="1:9" s="125" customFormat="1" ht="15" customHeight="1" x14ac:dyDescent="0.25">
      <c r="A32" s="90">
        <v>43231</v>
      </c>
      <c r="B32" s="89">
        <v>1800</v>
      </c>
      <c r="C32" s="482" t="s">
        <v>409</v>
      </c>
      <c r="D32" s="482"/>
      <c r="E32" s="483"/>
      <c r="F32" s="90"/>
      <c r="G32" s="89"/>
      <c r="H32" s="482"/>
      <c r="I32" s="483"/>
    </row>
    <row r="33" spans="1:9" s="125" customFormat="1" ht="15" customHeight="1" x14ac:dyDescent="0.25">
      <c r="A33" s="90">
        <v>43231</v>
      </c>
      <c r="B33" s="89">
        <v>4</v>
      </c>
      <c r="C33" s="482" t="s">
        <v>217</v>
      </c>
      <c r="D33" s="482"/>
      <c r="E33" s="483"/>
      <c r="F33" s="90"/>
      <c r="G33" s="89"/>
      <c r="H33" s="482"/>
      <c r="I33" s="483"/>
    </row>
    <row r="34" spans="1:9" s="125" customFormat="1" ht="15" customHeight="1" x14ac:dyDescent="0.25">
      <c r="A34" s="90">
        <v>43231</v>
      </c>
      <c r="B34" s="89">
        <v>1200</v>
      </c>
      <c r="C34" s="482" t="s">
        <v>396</v>
      </c>
      <c r="D34" s="482"/>
      <c r="E34" s="483"/>
      <c r="F34" s="90"/>
      <c r="G34" s="89"/>
      <c r="H34" s="482"/>
      <c r="I34" s="483"/>
    </row>
    <row r="35" spans="1:9" s="125" customFormat="1" ht="15" customHeight="1" x14ac:dyDescent="0.25">
      <c r="A35" s="90">
        <v>43231</v>
      </c>
      <c r="B35" s="89">
        <v>4</v>
      </c>
      <c r="C35" s="482" t="s">
        <v>217</v>
      </c>
      <c r="D35" s="482"/>
      <c r="E35" s="483"/>
      <c r="F35" s="90"/>
      <c r="G35" s="89"/>
      <c r="H35" s="482"/>
      <c r="I35" s="483"/>
    </row>
    <row r="36" spans="1:9" s="125" customFormat="1" ht="15" customHeight="1" x14ac:dyDescent="0.25">
      <c r="A36" s="90">
        <v>43231</v>
      </c>
      <c r="B36" s="89">
        <v>119</v>
      </c>
      <c r="C36" s="482" t="s">
        <v>529</v>
      </c>
      <c r="D36" s="482"/>
      <c r="E36" s="483"/>
      <c r="F36" s="90"/>
      <c r="G36" s="89"/>
      <c r="H36" s="482"/>
      <c r="I36" s="483"/>
    </row>
    <row r="37" spans="1:9" s="125" customFormat="1" ht="15" customHeight="1" x14ac:dyDescent="0.25">
      <c r="A37" s="90">
        <v>43234</v>
      </c>
      <c r="B37" s="89">
        <v>74.8</v>
      </c>
      <c r="C37" s="482" t="s">
        <v>273</v>
      </c>
      <c r="D37" s="482"/>
      <c r="E37" s="483"/>
      <c r="F37" s="90"/>
      <c r="G37" s="89"/>
      <c r="H37" s="482"/>
      <c r="I37" s="483"/>
    </row>
    <row r="38" spans="1:9" s="125" customFormat="1" ht="15" customHeight="1" x14ac:dyDescent="0.25">
      <c r="A38" s="90">
        <v>43235</v>
      </c>
      <c r="B38" s="89">
        <v>49</v>
      </c>
      <c r="C38" s="482" t="s">
        <v>544</v>
      </c>
      <c r="D38" s="482"/>
      <c r="E38" s="483"/>
      <c r="F38" s="90"/>
      <c r="G38" s="89"/>
      <c r="H38" s="482"/>
      <c r="I38" s="483"/>
    </row>
    <row r="39" spans="1:9" s="125" customFormat="1" ht="15" customHeight="1" x14ac:dyDescent="0.25">
      <c r="A39" s="90">
        <v>43236</v>
      </c>
      <c r="B39" s="89">
        <v>1350</v>
      </c>
      <c r="C39" s="482" t="s">
        <v>434</v>
      </c>
      <c r="D39" s="482"/>
      <c r="E39" s="483"/>
      <c r="F39" s="90"/>
      <c r="G39" s="89"/>
      <c r="H39" s="482"/>
      <c r="I39" s="483"/>
    </row>
    <row r="40" spans="1:9" s="125" customFormat="1" ht="15" customHeight="1" x14ac:dyDescent="0.25">
      <c r="A40" s="90">
        <v>43236</v>
      </c>
      <c r="B40" s="89">
        <v>4</v>
      </c>
      <c r="C40" s="482" t="s">
        <v>217</v>
      </c>
      <c r="D40" s="482"/>
      <c r="E40" s="483"/>
      <c r="F40" s="90"/>
      <c r="G40" s="89"/>
      <c r="H40" s="482"/>
      <c r="I40" s="483"/>
    </row>
    <row r="41" spans="1:9" s="125" customFormat="1" ht="15" customHeight="1" x14ac:dyDescent="0.25">
      <c r="A41" s="90">
        <v>43236</v>
      </c>
      <c r="B41" s="89">
        <v>500</v>
      </c>
      <c r="C41" s="482" t="s">
        <v>238</v>
      </c>
      <c r="D41" s="482"/>
      <c r="E41" s="483"/>
      <c r="F41" s="90"/>
      <c r="G41" s="89"/>
      <c r="H41" s="482"/>
      <c r="I41" s="483"/>
    </row>
    <row r="42" spans="1:9" s="125" customFormat="1" ht="15" customHeight="1" x14ac:dyDescent="0.25">
      <c r="A42" s="90">
        <v>43236</v>
      </c>
      <c r="B42" s="89">
        <v>4</v>
      </c>
      <c r="C42" s="482" t="s">
        <v>217</v>
      </c>
      <c r="D42" s="482"/>
      <c r="E42" s="483"/>
      <c r="F42" s="90"/>
      <c r="G42" s="89"/>
      <c r="H42" s="482"/>
      <c r="I42" s="483"/>
    </row>
    <row r="43" spans="1:9" s="125" customFormat="1" ht="15" customHeight="1" x14ac:dyDescent="0.25">
      <c r="A43" s="90">
        <v>43236</v>
      </c>
      <c r="B43" s="89">
        <v>2100</v>
      </c>
      <c r="C43" s="482" t="s">
        <v>474</v>
      </c>
      <c r="D43" s="482"/>
      <c r="E43" s="483"/>
      <c r="F43" s="90"/>
      <c r="G43" s="89"/>
      <c r="H43" s="482"/>
      <c r="I43" s="483"/>
    </row>
    <row r="44" spans="1:9" s="125" customFormat="1" ht="15" customHeight="1" x14ac:dyDescent="0.25">
      <c r="A44" s="90">
        <v>43236</v>
      </c>
      <c r="B44" s="89">
        <v>4</v>
      </c>
      <c r="C44" s="482" t="s">
        <v>217</v>
      </c>
      <c r="D44" s="482"/>
      <c r="E44" s="483"/>
      <c r="F44" s="90"/>
      <c r="G44" s="89"/>
      <c r="H44" s="482"/>
      <c r="I44" s="483"/>
    </row>
    <row r="45" spans="1:9" s="125" customFormat="1" ht="15" customHeight="1" x14ac:dyDescent="0.25">
      <c r="A45" s="90">
        <v>43240</v>
      </c>
      <c r="B45" s="89">
        <v>119</v>
      </c>
      <c r="C45" s="482" t="s">
        <v>529</v>
      </c>
      <c r="D45" s="482"/>
      <c r="E45" s="483"/>
      <c r="F45" s="90"/>
      <c r="G45" s="89"/>
      <c r="H45" s="482"/>
      <c r="I45" s="483"/>
    </row>
    <row r="46" spans="1:9" s="125" customFormat="1" ht="15" customHeight="1" x14ac:dyDescent="0.25">
      <c r="A46" s="90">
        <v>43241</v>
      </c>
      <c r="B46" s="89">
        <v>236</v>
      </c>
      <c r="C46" s="482" t="s">
        <v>545</v>
      </c>
      <c r="D46" s="482"/>
      <c r="E46" s="483"/>
      <c r="F46" s="90"/>
      <c r="G46" s="89"/>
      <c r="H46" s="482"/>
      <c r="I46" s="483"/>
    </row>
    <row r="47" spans="1:9" s="125" customFormat="1" ht="15" customHeight="1" x14ac:dyDescent="0.25">
      <c r="A47" s="90">
        <v>43241</v>
      </c>
      <c r="B47" s="89">
        <v>4</v>
      </c>
      <c r="C47" s="482" t="s">
        <v>217</v>
      </c>
      <c r="D47" s="482"/>
      <c r="E47" s="483"/>
      <c r="F47" s="90"/>
      <c r="G47" s="89"/>
      <c r="H47" s="482"/>
      <c r="I47" s="483"/>
    </row>
    <row r="48" spans="1:9" s="125" customFormat="1" ht="15" customHeight="1" x14ac:dyDescent="0.25">
      <c r="A48" s="90">
        <v>43241</v>
      </c>
      <c r="B48" s="89">
        <v>10000</v>
      </c>
      <c r="C48" s="482" t="s">
        <v>523</v>
      </c>
      <c r="D48" s="482"/>
      <c r="E48" s="483"/>
      <c r="F48" s="90"/>
      <c r="G48" s="89"/>
      <c r="H48" s="482"/>
      <c r="I48" s="483"/>
    </row>
    <row r="49" spans="1:9" s="125" customFormat="1" ht="15" customHeight="1" x14ac:dyDescent="0.25">
      <c r="A49" s="90">
        <v>43241</v>
      </c>
      <c r="B49" s="89">
        <v>4</v>
      </c>
      <c r="C49" s="482" t="s">
        <v>217</v>
      </c>
      <c r="D49" s="482"/>
      <c r="E49" s="483"/>
      <c r="F49" s="90"/>
      <c r="G49" s="89"/>
      <c r="H49" s="482"/>
      <c r="I49" s="483"/>
    </row>
    <row r="50" spans="1:9" s="125" customFormat="1" ht="15" customHeight="1" x14ac:dyDescent="0.25">
      <c r="A50" s="90">
        <v>43241</v>
      </c>
      <c r="B50" s="101">
        <v>1000</v>
      </c>
      <c r="C50" s="482" t="s">
        <v>238</v>
      </c>
      <c r="D50" s="482"/>
      <c r="E50" s="483"/>
      <c r="F50" s="90"/>
      <c r="G50" s="89"/>
      <c r="H50" s="482"/>
      <c r="I50" s="483"/>
    </row>
    <row r="51" spans="1:9" s="125" customFormat="1" ht="15" customHeight="1" x14ac:dyDescent="0.25">
      <c r="A51" s="100">
        <v>43243</v>
      </c>
      <c r="B51" s="89">
        <v>1000</v>
      </c>
      <c r="C51" s="482" t="s">
        <v>238</v>
      </c>
      <c r="D51" s="482"/>
      <c r="E51" s="483"/>
      <c r="F51" s="90"/>
      <c r="G51" s="89"/>
      <c r="H51" s="482"/>
      <c r="I51" s="483"/>
    </row>
    <row r="52" spans="1:9" s="125" customFormat="1" ht="15" customHeight="1" x14ac:dyDescent="0.25">
      <c r="A52" s="100">
        <v>43243</v>
      </c>
      <c r="B52" s="89">
        <v>4</v>
      </c>
      <c r="C52" s="482" t="s">
        <v>217</v>
      </c>
      <c r="D52" s="482"/>
      <c r="E52" s="483"/>
      <c r="F52" s="100"/>
      <c r="G52" s="101"/>
      <c r="H52" s="475"/>
      <c r="I52" s="505"/>
    </row>
    <row r="53" spans="1:9" s="125" customFormat="1" ht="15" customHeight="1" x14ac:dyDescent="0.25">
      <c r="A53" s="100">
        <v>43246</v>
      </c>
      <c r="B53" s="89">
        <v>119</v>
      </c>
      <c r="C53" s="482" t="s">
        <v>529</v>
      </c>
      <c r="D53" s="482"/>
      <c r="E53" s="483"/>
      <c r="F53" s="100"/>
      <c r="G53" s="101"/>
      <c r="H53" s="475"/>
      <c r="I53" s="505"/>
    </row>
    <row r="54" spans="1:9" s="125" customFormat="1" ht="15" customHeight="1" x14ac:dyDescent="0.25">
      <c r="A54" s="100">
        <v>43248</v>
      </c>
      <c r="B54" s="89">
        <v>10000</v>
      </c>
      <c r="C54" s="482" t="s">
        <v>523</v>
      </c>
      <c r="D54" s="482"/>
      <c r="E54" s="483"/>
      <c r="F54" s="100"/>
      <c r="G54" s="101"/>
      <c r="H54" s="475"/>
      <c r="I54" s="505"/>
    </row>
    <row r="55" spans="1:9" s="125" customFormat="1" ht="15" customHeight="1" x14ac:dyDescent="0.25">
      <c r="A55" s="100">
        <v>43248</v>
      </c>
      <c r="B55" s="89">
        <v>4</v>
      </c>
      <c r="C55" s="482" t="s">
        <v>217</v>
      </c>
      <c r="D55" s="482"/>
      <c r="E55" s="483"/>
      <c r="F55" s="100"/>
      <c r="G55" s="101"/>
      <c r="H55" s="475"/>
      <c r="I55" s="505"/>
    </row>
    <row r="56" spans="1:9" s="125" customFormat="1" ht="15" customHeight="1" x14ac:dyDescent="0.25">
      <c r="A56" s="100">
        <v>43248</v>
      </c>
      <c r="B56" s="101">
        <v>600</v>
      </c>
      <c r="C56" s="482" t="s">
        <v>238</v>
      </c>
      <c r="D56" s="482"/>
      <c r="E56" s="483"/>
      <c r="F56" s="100"/>
      <c r="G56" s="101"/>
      <c r="H56" s="475"/>
      <c r="I56" s="505"/>
    </row>
    <row r="57" spans="1:9" s="125" customFormat="1" ht="15" customHeight="1" x14ac:dyDescent="0.25">
      <c r="A57" s="100">
        <v>43248</v>
      </c>
      <c r="B57" s="89">
        <v>1</v>
      </c>
      <c r="C57" s="482" t="s">
        <v>217</v>
      </c>
      <c r="D57" s="482"/>
      <c r="E57" s="483"/>
      <c r="F57" s="100"/>
      <c r="G57" s="101"/>
      <c r="H57" s="475"/>
      <c r="I57" s="505"/>
    </row>
    <row r="58" spans="1:9" s="125" customFormat="1" ht="15" customHeight="1" x14ac:dyDescent="0.25">
      <c r="A58" s="100">
        <v>43248</v>
      </c>
      <c r="B58" s="89">
        <v>500</v>
      </c>
      <c r="C58" s="482" t="s">
        <v>459</v>
      </c>
      <c r="D58" s="482"/>
      <c r="E58" s="483"/>
      <c r="F58" s="100"/>
      <c r="G58" s="101"/>
      <c r="H58" s="475"/>
      <c r="I58" s="505"/>
    </row>
    <row r="59" spans="1:9" s="125" customFormat="1" ht="15" customHeight="1" x14ac:dyDescent="0.25">
      <c r="A59" s="100">
        <v>43248</v>
      </c>
      <c r="B59" s="89">
        <v>4</v>
      </c>
      <c r="C59" s="482" t="s">
        <v>217</v>
      </c>
      <c r="D59" s="482"/>
      <c r="E59" s="483"/>
      <c r="F59" s="100"/>
      <c r="G59" s="101"/>
      <c r="H59" s="475"/>
      <c r="I59" s="505"/>
    </row>
    <row r="60" spans="1:9" s="125" customFormat="1" ht="15" customHeight="1" thickBot="1" x14ac:dyDescent="0.3">
      <c r="A60" s="110">
        <v>43251</v>
      </c>
      <c r="B60" s="102">
        <v>2016.29</v>
      </c>
      <c r="C60" s="486" t="s">
        <v>343</v>
      </c>
      <c r="D60" s="486"/>
      <c r="E60" s="487"/>
      <c r="F60" s="110"/>
      <c r="G60" s="102"/>
      <c r="H60" s="514"/>
      <c r="I60" s="515"/>
    </row>
    <row r="61" spans="1:9" s="125" customFormat="1" x14ac:dyDescent="0.25"/>
  </sheetData>
  <mergeCells count="113">
    <mergeCell ref="C60:E60"/>
    <mergeCell ref="H60:I60"/>
    <mergeCell ref="C57:E57"/>
    <mergeCell ref="H57:I57"/>
    <mergeCell ref="C58:E58"/>
    <mergeCell ref="H58:I58"/>
    <mergeCell ref="C59:E59"/>
    <mergeCell ref="H59:I59"/>
    <mergeCell ref="C54:E54"/>
    <mergeCell ref="H54:I54"/>
    <mergeCell ref="C55:E55"/>
    <mergeCell ref="H55:I55"/>
    <mergeCell ref="C56:E56"/>
    <mergeCell ref="H56:I56"/>
    <mergeCell ref="C51:E51"/>
    <mergeCell ref="H51:I51"/>
    <mergeCell ref="C52:E52"/>
    <mergeCell ref="H52:I52"/>
    <mergeCell ref="C53:E53"/>
    <mergeCell ref="H53:I53"/>
    <mergeCell ref="C48:E48"/>
    <mergeCell ref="H48:I48"/>
    <mergeCell ref="C49:E49"/>
    <mergeCell ref="H49:I49"/>
    <mergeCell ref="C50:E50"/>
    <mergeCell ref="H50:I50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G10:H10"/>
    <mergeCell ref="A11:I11"/>
    <mergeCell ref="A12:I12"/>
    <mergeCell ref="A13:E13"/>
    <mergeCell ref="F13:I13"/>
    <mergeCell ref="C14:E14"/>
    <mergeCell ref="H14:I14"/>
    <mergeCell ref="C6:D6"/>
    <mergeCell ref="C7:D7"/>
    <mergeCell ref="C8:D8"/>
    <mergeCell ref="C9:D9"/>
    <mergeCell ref="C10:D10"/>
    <mergeCell ref="E10:F10"/>
    <mergeCell ref="C2:I2"/>
    <mergeCell ref="C3:D4"/>
    <mergeCell ref="E3:F3"/>
    <mergeCell ref="G3:H3"/>
    <mergeCell ref="I3:I4"/>
    <mergeCell ref="C5:D5"/>
    <mergeCell ref="E5:F5"/>
    <mergeCell ref="G5:H5"/>
  </mergeCells>
  <pageMargins left="0.7" right="0.7" top="0.75" bottom="0.75" header="0.3" footer="0.3"/>
  <pageSetup paperSize="9" scale="77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6"/>
  <dimension ref="A1:I56"/>
  <sheetViews>
    <sheetView zoomScaleNormal="100" workbookViewId="0">
      <selection activeCell="G10" sqref="G10:H10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3.28515625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546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356" t="s">
        <v>1</v>
      </c>
      <c r="H3" s="356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 t="s">
        <v>2</v>
      </c>
      <c r="I4" s="412"/>
    </row>
    <row r="5" spans="1:9" ht="30.75" customHeight="1" x14ac:dyDescent="0.25">
      <c r="C5" s="425" t="s">
        <v>549</v>
      </c>
      <c r="D5" s="359"/>
      <c r="E5" s="360">
        <v>10903.54</v>
      </c>
      <c r="F5" s="360"/>
      <c r="G5" s="360">
        <v>4811.01</v>
      </c>
      <c r="H5" s="360"/>
      <c r="I5" s="27"/>
    </row>
    <row r="6" spans="1:9" x14ac:dyDescent="0.25">
      <c r="C6" s="419" t="s">
        <v>3</v>
      </c>
      <c r="D6" s="362"/>
      <c r="E6" s="10">
        <v>8891.84</v>
      </c>
      <c r="F6" s="10">
        <v>57628.66</v>
      </c>
      <c r="G6" s="10">
        <v>2879</v>
      </c>
      <c r="H6" s="10"/>
      <c r="I6" s="28"/>
    </row>
    <row r="7" spans="1:9" x14ac:dyDescent="0.25">
      <c r="C7" s="419" t="s">
        <v>473</v>
      </c>
      <c r="D7" s="362"/>
      <c r="E7" s="10"/>
      <c r="F7" s="10"/>
      <c r="G7" s="10"/>
      <c r="H7" s="10"/>
      <c r="I7" s="28"/>
    </row>
    <row r="8" spans="1:9" x14ac:dyDescent="0.25">
      <c r="C8" s="532" t="s">
        <v>298</v>
      </c>
      <c r="D8" s="533"/>
      <c r="E8" s="10"/>
      <c r="F8" s="10"/>
      <c r="G8" s="10"/>
      <c r="H8" s="10"/>
      <c r="I8" s="28"/>
    </row>
    <row r="9" spans="1:9" x14ac:dyDescent="0.25">
      <c r="C9" s="419" t="s">
        <v>6</v>
      </c>
      <c r="D9" s="362"/>
      <c r="E9" s="10">
        <v>62039.86</v>
      </c>
      <c r="F9" s="10"/>
      <c r="G9" s="10">
        <v>846</v>
      </c>
      <c r="H9" s="10"/>
      <c r="I9" s="28"/>
    </row>
    <row r="10" spans="1:9" ht="36.75" customHeight="1" thickBot="1" x14ac:dyDescent="0.3">
      <c r="C10" s="420" t="s">
        <v>550</v>
      </c>
      <c r="D10" s="421"/>
      <c r="E10" s="422">
        <f>E5+E6+F6+E7+E8-E9</f>
        <v>15384.180000000008</v>
      </c>
      <c r="F10" s="422"/>
      <c r="G10" s="422">
        <f>G5+G6+H6+G7+G8-G9</f>
        <v>6844.01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43"/>
      <c r="F14" s="108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43252</v>
      </c>
      <c r="B15" s="89">
        <v>119</v>
      </c>
      <c r="C15" s="482" t="s">
        <v>529</v>
      </c>
      <c r="D15" s="482"/>
      <c r="E15" s="482"/>
      <c r="F15" s="149">
        <v>43255</v>
      </c>
      <c r="G15" s="89">
        <v>101.5</v>
      </c>
      <c r="H15" s="482" t="s">
        <v>239</v>
      </c>
      <c r="I15" s="483"/>
    </row>
    <row r="16" spans="1:9" s="125" customFormat="1" ht="15" customHeight="1" x14ac:dyDescent="0.25">
      <c r="A16" s="90">
        <v>43252</v>
      </c>
      <c r="B16" s="89">
        <v>9744</v>
      </c>
      <c r="C16" s="482" t="s">
        <v>523</v>
      </c>
      <c r="D16" s="482"/>
      <c r="E16" s="482"/>
      <c r="F16" s="149">
        <v>43256</v>
      </c>
      <c r="G16" s="89">
        <v>60</v>
      </c>
      <c r="H16" s="482" t="s">
        <v>18</v>
      </c>
      <c r="I16" s="483"/>
    </row>
    <row r="17" spans="1:9" s="125" customFormat="1" ht="15" customHeight="1" x14ac:dyDescent="0.25">
      <c r="A17" s="90">
        <v>43252</v>
      </c>
      <c r="B17" s="89">
        <v>4</v>
      </c>
      <c r="C17" s="482" t="s">
        <v>217</v>
      </c>
      <c r="D17" s="482"/>
      <c r="E17" s="482"/>
      <c r="F17" s="149">
        <v>43258</v>
      </c>
      <c r="G17" s="89">
        <v>10.5</v>
      </c>
      <c r="H17" s="482" t="s">
        <v>525</v>
      </c>
      <c r="I17" s="483"/>
    </row>
    <row r="18" spans="1:9" s="125" customFormat="1" ht="15" customHeight="1" x14ac:dyDescent="0.25">
      <c r="A18" s="90">
        <v>43253</v>
      </c>
      <c r="B18" s="89">
        <v>1500</v>
      </c>
      <c r="C18" s="482" t="s">
        <v>238</v>
      </c>
      <c r="D18" s="482"/>
      <c r="E18" s="482"/>
      <c r="F18" s="149">
        <v>43258</v>
      </c>
      <c r="G18" s="89">
        <v>26.25</v>
      </c>
      <c r="H18" s="482" t="s">
        <v>524</v>
      </c>
      <c r="I18" s="483"/>
    </row>
    <row r="19" spans="1:9" s="125" customFormat="1" ht="15" customHeight="1" x14ac:dyDescent="0.25">
      <c r="A19" s="90">
        <v>43255</v>
      </c>
      <c r="B19" s="89">
        <v>533</v>
      </c>
      <c r="C19" s="482" t="s">
        <v>542</v>
      </c>
      <c r="D19" s="482"/>
      <c r="E19" s="482"/>
      <c r="F19" s="149">
        <v>43258</v>
      </c>
      <c r="G19" s="89">
        <v>91.75</v>
      </c>
      <c r="H19" s="482" t="s">
        <v>16</v>
      </c>
      <c r="I19" s="483"/>
    </row>
    <row r="20" spans="1:9" s="125" customFormat="1" ht="15" customHeight="1" x14ac:dyDescent="0.25">
      <c r="A20" s="90">
        <v>43255</v>
      </c>
      <c r="B20" s="89">
        <v>4</v>
      </c>
      <c r="C20" s="482" t="s">
        <v>217</v>
      </c>
      <c r="D20" s="482"/>
      <c r="E20" s="482"/>
      <c r="F20" s="149">
        <v>43269</v>
      </c>
      <c r="G20" s="89">
        <v>344</v>
      </c>
      <c r="H20" s="482" t="s">
        <v>20</v>
      </c>
      <c r="I20" s="483"/>
    </row>
    <row r="21" spans="1:9" s="125" customFormat="1" ht="15" customHeight="1" x14ac:dyDescent="0.25">
      <c r="A21" s="90">
        <v>43255</v>
      </c>
      <c r="B21" s="89">
        <v>533</v>
      </c>
      <c r="C21" s="482" t="s">
        <v>397</v>
      </c>
      <c r="D21" s="482"/>
      <c r="E21" s="482"/>
      <c r="F21" s="149">
        <v>43269</v>
      </c>
      <c r="G21" s="89">
        <v>88</v>
      </c>
      <c r="H21" s="482" t="s">
        <v>22</v>
      </c>
      <c r="I21" s="483"/>
    </row>
    <row r="22" spans="1:9" s="125" customFormat="1" ht="15" customHeight="1" x14ac:dyDescent="0.25">
      <c r="A22" s="90">
        <v>43255</v>
      </c>
      <c r="B22" s="89">
        <v>4</v>
      </c>
      <c r="C22" s="482" t="s">
        <v>217</v>
      </c>
      <c r="D22" s="482"/>
      <c r="E22" s="482"/>
      <c r="F22" s="149">
        <v>43269</v>
      </c>
      <c r="G22" s="89">
        <v>62</v>
      </c>
      <c r="H22" s="482" t="s">
        <v>21</v>
      </c>
      <c r="I22" s="483"/>
    </row>
    <row r="23" spans="1:9" s="125" customFormat="1" ht="15" customHeight="1" x14ac:dyDescent="0.25">
      <c r="A23" s="90">
        <v>43255</v>
      </c>
      <c r="B23" s="89">
        <v>1000</v>
      </c>
      <c r="C23" s="482" t="s">
        <v>238</v>
      </c>
      <c r="D23" s="482"/>
      <c r="E23" s="482"/>
      <c r="F23" s="149">
        <v>43269</v>
      </c>
      <c r="G23" s="89">
        <v>62</v>
      </c>
      <c r="H23" s="482" t="s">
        <v>19</v>
      </c>
      <c r="I23" s="483"/>
    </row>
    <row r="24" spans="1:9" s="125" customFormat="1" ht="15" customHeight="1" x14ac:dyDescent="0.25">
      <c r="A24" s="90">
        <v>43255</v>
      </c>
      <c r="B24" s="89">
        <v>4</v>
      </c>
      <c r="C24" s="482" t="s">
        <v>217</v>
      </c>
      <c r="D24" s="482"/>
      <c r="E24" s="482"/>
      <c r="F24" s="149"/>
      <c r="G24" s="89"/>
      <c r="H24" s="482"/>
      <c r="I24" s="483"/>
    </row>
    <row r="25" spans="1:9" s="125" customFormat="1" ht="15" customHeight="1" x14ac:dyDescent="0.25">
      <c r="A25" s="90">
        <v>43256</v>
      </c>
      <c r="B25" s="89">
        <v>54.4</v>
      </c>
      <c r="C25" s="482" t="s">
        <v>483</v>
      </c>
      <c r="D25" s="482"/>
      <c r="E25" s="482"/>
      <c r="F25" s="149"/>
      <c r="G25" s="89"/>
      <c r="H25" s="482"/>
      <c r="I25" s="483"/>
    </row>
    <row r="26" spans="1:9" s="125" customFormat="1" ht="15" customHeight="1" x14ac:dyDescent="0.25">
      <c r="A26" s="90">
        <v>43258</v>
      </c>
      <c r="B26" s="89">
        <v>5073</v>
      </c>
      <c r="C26" s="482" t="s">
        <v>551</v>
      </c>
      <c r="D26" s="482"/>
      <c r="E26" s="482"/>
      <c r="F26" s="149"/>
      <c r="G26" s="89"/>
      <c r="H26" s="482"/>
      <c r="I26" s="483"/>
    </row>
    <row r="27" spans="1:9" s="125" customFormat="1" ht="15" customHeight="1" x14ac:dyDescent="0.25">
      <c r="A27" s="90">
        <v>43258</v>
      </c>
      <c r="B27" s="89">
        <v>4</v>
      </c>
      <c r="C27" s="482" t="s">
        <v>217</v>
      </c>
      <c r="D27" s="482"/>
      <c r="E27" s="482"/>
      <c r="F27" s="149"/>
      <c r="G27" s="89"/>
      <c r="H27" s="482"/>
      <c r="I27" s="483"/>
    </row>
    <row r="28" spans="1:9" s="125" customFormat="1" ht="15" customHeight="1" x14ac:dyDescent="0.25">
      <c r="A28" s="90">
        <v>43259</v>
      </c>
      <c r="B28" s="89">
        <v>600</v>
      </c>
      <c r="C28" s="482" t="s">
        <v>238</v>
      </c>
      <c r="D28" s="482"/>
      <c r="E28" s="482"/>
      <c r="F28" s="149"/>
      <c r="G28" s="89"/>
      <c r="H28" s="482"/>
      <c r="I28" s="483"/>
    </row>
    <row r="29" spans="1:9" s="125" customFormat="1" ht="15" customHeight="1" x14ac:dyDescent="0.25">
      <c r="A29" s="90">
        <v>43259</v>
      </c>
      <c r="B29" s="89">
        <v>1</v>
      </c>
      <c r="C29" s="482" t="s">
        <v>217</v>
      </c>
      <c r="D29" s="482"/>
      <c r="E29" s="482"/>
      <c r="F29" s="149"/>
      <c r="G29" s="89"/>
      <c r="H29" s="482"/>
      <c r="I29" s="483"/>
    </row>
    <row r="30" spans="1:9" s="125" customFormat="1" ht="15" customHeight="1" x14ac:dyDescent="0.25">
      <c r="A30" s="90">
        <v>43262</v>
      </c>
      <c r="B30" s="89">
        <v>119</v>
      </c>
      <c r="C30" s="482" t="s">
        <v>529</v>
      </c>
      <c r="D30" s="482"/>
      <c r="E30" s="482"/>
      <c r="F30" s="149"/>
      <c r="G30" s="89"/>
      <c r="H30" s="482"/>
      <c r="I30" s="483"/>
    </row>
    <row r="31" spans="1:9" s="125" customFormat="1" ht="15" customHeight="1" x14ac:dyDescent="0.25">
      <c r="A31" s="90">
        <v>43262</v>
      </c>
      <c r="B31" s="89">
        <v>10000</v>
      </c>
      <c r="C31" s="482" t="s">
        <v>523</v>
      </c>
      <c r="D31" s="482"/>
      <c r="E31" s="482"/>
      <c r="F31" s="149"/>
      <c r="G31" s="89"/>
      <c r="H31" s="482"/>
      <c r="I31" s="483"/>
    </row>
    <row r="32" spans="1:9" s="125" customFormat="1" ht="15" customHeight="1" x14ac:dyDescent="0.25">
      <c r="A32" s="90">
        <v>43262</v>
      </c>
      <c r="B32" s="89">
        <v>4</v>
      </c>
      <c r="C32" s="482" t="s">
        <v>217</v>
      </c>
      <c r="D32" s="482"/>
      <c r="E32" s="482"/>
      <c r="F32" s="149"/>
      <c r="G32" s="89"/>
      <c r="H32" s="482"/>
      <c r="I32" s="483"/>
    </row>
    <row r="33" spans="1:9" s="125" customFormat="1" ht="15" customHeight="1" x14ac:dyDescent="0.25">
      <c r="A33" s="90">
        <v>43263</v>
      </c>
      <c r="B33" s="89">
        <v>74.8</v>
      </c>
      <c r="C33" s="482" t="s">
        <v>273</v>
      </c>
      <c r="D33" s="482"/>
      <c r="E33" s="482"/>
      <c r="F33" s="149"/>
      <c r="G33" s="89"/>
      <c r="H33" s="482"/>
      <c r="I33" s="483"/>
    </row>
    <row r="34" spans="1:9" s="125" customFormat="1" ht="15" customHeight="1" x14ac:dyDescent="0.25">
      <c r="A34" s="90">
        <v>43264</v>
      </c>
      <c r="B34" s="89">
        <v>2200</v>
      </c>
      <c r="C34" s="482" t="s">
        <v>403</v>
      </c>
      <c r="D34" s="482"/>
      <c r="E34" s="482"/>
      <c r="F34" s="149"/>
      <c r="G34" s="89"/>
      <c r="H34" s="482"/>
      <c r="I34" s="483"/>
    </row>
    <row r="35" spans="1:9" s="125" customFormat="1" ht="15" customHeight="1" x14ac:dyDescent="0.25">
      <c r="A35" s="90">
        <v>43264</v>
      </c>
      <c r="B35" s="89">
        <v>4</v>
      </c>
      <c r="C35" s="482" t="s">
        <v>217</v>
      </c>
      <c r="D35" s="482"/>
      <c r="E35" s="482"/>
      <c r="F35" s="149"/>
      <c r="G35" s="89"/>
      <c r="H35" s="482"/>
      <c r="I35" s="483"/>
    </row>
    <row r="36" spans="1:9" s="125" customFormat="1" ht="15" customHeight="1" x14ac:dyDescent="0.25">
      <c r="A36" s="90">
        <v>43264</v>
      </c>
      <c r="B36" s="89">
        <v>1300</v>
      </c>
      <c r="C36" s="482" t="s">
        <v>409</v>
      </c>
      <c r="D36" s="482"/>
      <c r="E36" s="482"/>
      <c r="F36" s="149"/>
      <c r="G36" s="89"/>
      <c r="H36" s="482"/>
      <c r="I36" s="483"/>
    </row>
    <row r="37" spans="1:9" s="125" customFormat="1" ht="15" customHeight="1" x14ac:dyDescent="0.25">
      <c r="A37" s="90">
        <v>43264</v>
      </c>
      <c r="B37" s="89">
        <v>4</v>
      </c>
      <c r="C37" s="482" t="s">
        <v>217</v>
      </c>
      <c r="D37" s="482"/>
      <c r="E37" s="482"/>
      <c r="F37" s="149"/>
      <c r="G37" s="89"/>
      <c r="H37" s="482"/>
      <c r="I37" s="483"/>
    </row>
    <row r="38" spans="1:9" s="125" customFormat="1" ht="15" customHeight="1" x14ac:dyDescent="0.25">
      <c r="A38" s="90">
        <v>43264</v>
      </c>
      <c r="B38" s="89">
        <v>1800</v>
      </c>
      <c r="C38" s="482" t="s">
        <v>404</v>
      </c>
      <c r="D38" s="482"/>
      <c r="E38" s="482"/>
      <c r="F38" s="149"/>
      <c r="G38" s="89"/>
      <c r="H38" s="482"/>
      <c r="I38" s="483"/>
    </row>
    <row r="39" spans="1:9" s="125" customFormat="1" ht="15" customHeight="1" x14ac:dyDescent="0.25">
      <c r="A39" s="90">
        <v>43264</v>
      </c>
      <c r="B39" s="89">
        <v>4</v>
      </c>
      <c r="C39" s="482" t="s">
        <v>217</v>
      </c>
      <c r="D39" s="482"/>
      <c r="E39" s="482"/>
      <c r="F39" s="149"/>
      <c r="G39" s="89"/>
      <c r="H39" s="482"/>
      <c r="I39" s="483"/>
    </row>
    <row r="40" spans="1:9" s="125" customFormat="1" ht="15" customHeight="1" x14ac:dyDescent="0.25">
      <c r="A40" s="90">
        <v>43264</v>
      </c>
      <c r="B40" s="89">
        <v>1500</v>
      </c>
      <c r="C40" s="482" t="s">
        <v>238</v>
      </c>
      <c r="D40" s="482"/>
      <c r="E40" s="482"/>
      <c r="F40" s="149"/>
      <c r="G40" s="89"/>
      <c r="H40" s="482"/>
      <c r="I40" s="483"/>
    </row>
    <row r="41" spans="1:9" s="125" customFormat="1" ht="15" customHeight="1" x14ac:dyDescent="0.25">
      <c r="A41" s="90">
        <v>43264</v>
      </c>
      <c r="B41" s="89">
        <v>1</v>
      </c>
      <c r="C41" s="482" t="s">
        <v>217</v>
      </c>
      <c r="D41" s="482"/>
      <c r="E41" s="482"/>
      <c r="F41" s="149"/>
      <c r="G41" s="89"/>
      <c r="H41" s="482"/>
      <c r="I41" s="483"/>
    </row>
    <row r="42" spans="1:9" s="125" customFormat="1" ht="15" customHeight="1" x14ac:dyDescent="0.25">
      <c r="A42" s="90">
        <v>43265</v>
      </c>
      <c r="B42" s="89">
        <v>119</v>
      </c>
      <c r="C42" s="482" t="s">
        <v>529</v>
      </c>
      <c r="D42" s="482"/>
      <c r="E42" s="482"/>
      <c r="F42" s="149"/>
      <c r="G42" s="89"/>
      <c r="H42" s="482"/>
      <c r="I42" s="483"/>
    </row>
    <row r="43" spans="1:9" s="125" customFormat="1" ht="15" customHeight="1" x14ac:dyDescent="0.25">
      <c r="A43" s="90">
        <v>43269</v>
      </c>
      <c r="B43" s="89">
        <v>2100</v>
      </c>
      <c r="C43" s="482" t="s">
        <v>474</v>
      </c>
      <c r="D43" s="482"/>
      <c r="E43" s="482"/>
      <c r="F43" s="149"/>
      <c r="G43" s="89"/>
      <c r="H43" s="482"/>
      <c r="I43" s="483"/>
    </row>
    <row r="44" spans="1:9" s="125" customFormat="1" ht="15" customHeight="1" x14ac:dyDescent="0.25">
      <c r="A44" s="90">
        <v>43269</v>
      </c>
      <c r="B44" s="89">
        <v>4</v>
      </c>
      <c r="C44" s="482" t="s">
        <v>217</v>
      </c>
      <c r="D44" s="482"/>
      <c r="E44" s="482"/>
      <c r="F44" s="149"/>
      <c r="G44" s="89"/>
      <c r="H44" s="482"/>
      <c r="I44" s="483"/>
    </row>
    <row r="45" spans="1:9" s="125" customFormat="1" ht="15" customHeight="1" x14ac:dyDescent="0.25">
      <c r="A45" s="90">
        <v>43269</v>
      </c>
      <c r="B45" s="89">
        <v>1350</v>
      </c>
      <c r="C45" s="482" t="s">
        <v>434</v>
      </c>
      <c r="D45" s="482"/>
      <c r="E45" s="482"/>
      <c r="F45" s="149"/>
      <c r="G45" s="89"/>
      <c r="H45" s="482"/>
      <c r="I45" s="483"/>
    </row>
    <row r="46" spans="1:9" s="125" customFormat="1" ht="15" customHeight="1" x14ac:dyDescent="0.25">
      <c r="A46" s="90">
        <v>43269</v>
      </c>
      <c r="B46" s="89">
        <v>4</v>
      </c>
      <c r="C46" s="482" t="s">
        <v>217</v>
      </c>
      <c r="D46" s="482"/>
      <c r="E46" s="482"/>
      <c r="F46" s="149"/>
      <c r="G46" s="89"/>
      <c r="H46" s="482"/>
      <c r="I46" s="483"/>
    </row>
    <row r="47" spans="1:9" s="125" customFormat="1" ht="15" customHeight="1" x14ac:dyDescent="0.25">
      <c r="A47" s="90">
        <v>43269</v>
      </c>
      <c r="B47" s="89">
        <v>5000</v>
      </c>
      <c r="C47" s="482" t="s">
        <v>523</v>
      </c>
      <c r="D47" s="482"/>
      <c r="E47" s="482"/>
      <c r="F47" s="149"/>
      <c r="G47" s="89"/>
      <c r="H47" s="482"/>
      <c r="I47" s="483"/>
    </row>
    <row r="48" spans="1:9" s="125" customFormat="1" ht="15" customHeight="1" x14ac:dyDescent="0.25">
      <c r="A48" s="90">
        <v>43269</v>
      </c>
      <c r="B48" s="89">
        <v>4</v>
      </c>
      <c r="C48" s="482" t="s">
        <v>217</v>
      </c>
      <c r="D48" s="482"/>
      <c r="E48" s="482"/>
      <c r="F48" s="149"/>
      <c r="G48" s="89"/>
      <c r="H48" s="482"/>
      <c r="I48" s="483"/>
    </row>
    <row r="49" spans="1:9" s="125" customFormat="1" ht="15" customHeight="1" x14ac:dyDescent="0.25">
      <c r="A49" s="90">
        <v>43272</v>
      </c>
      <c r="B49" s="89">
        <v>119</v>
      </c>
      <c r="C49" s="482" t="s">
        <v>529</v>
      </c>
      <c r="D49" s="482"/>
      <c r="E49" s="482"/>
      <c r="F49" s="149"/>
      <c r="G49" s="89"/>
      <c r="H49" s="482"/>
      <c r="I49" s="483"/>
    </row>
    <row r="50" spans="1:9" s="125" customFormat="1" ht="15" customHeight="1" x14ac:dyDescent="0.25">
      <c r="A50" s="90">
        <v>43272</v>
      </c>
      <c r="B50" s="89">
        <v>256.92</v>
      </c>
      <c r="C50" s="482" t="s">
        <v>543</v>
      </c>
      <c r="D50" s="482"/>
      <c r="E50" s="482"/>
      <c r="F50" s="149"/>
      <c r="G50" s="89"/>
      <c r="H50" s="482"/>
      <c r="I50" s="483"/>
    </row>
    <row r="51" spans="1:9" s="125" customFormat="1" ht="15" customHeight="1" x14ac:dyDescent="0.25">
      <c r="A51" s="90">
        <v>43276</v>
      </c>
      <c r="B51" s="89">
        <v>15770.74</v>
      </c>
      <c r="C51" s="482" t="s">
        <v>523</v>
      </c>
      <c r="D51" s="482"/>
      <c r="E51" s="482"/>
      <c r="F51" s="149"/>
      <c r="G51" s="89"/>
      <c r="H51" s="482"/>
      <c r="I51" s="483"/>
    </row>
    <row r="52" spans="1:9" s="125" customFormat="1" ht="15" customHeight="1" x14ac:dyDescent="0.25">
      <c r="A52" s="90">
        <v>43276</v>
      </c>
      <c r="B52" s="89">
        <v>4</v>
      </c>
      <c r="C52" s="482" t="s">
        <v>217</v>
      </c>
      <c r="D52" s="482"/>
      <c r="E52" s="482"/>
      <c r="F52" s="149"/>
      <c r="G52" s="89"/>
      <c r="H52" s="474"/>
      <c r="I52" s="513"/>
    </row>
    <row r="53" spans="1:9" s="125" customFormat="1" ht="15" customHeight="1" x14ac:dyDescent="0.25">
      <c r="A53" s="90">
        <v>43276</v>
      </c>
      <c r="B53" s="89">
        <v>1000</v>
      </c>
      <c r="C53" s="482" t="s">
        <v>238</v>
      </c>
      <c r="D53" s="482"/>
      <c r="E53" s="482"/>
      <c r="F53" s="149"/>
      <c r="G53" s="89"/>
      <c r="H53" s="474"/>
      <c r="I53" s="513"/>
    </row>
    <row r="54" spans="1:9" s="125" customFormat="1" ht="15" customHeight="1" x14ac:dyDescent="0.25">
      <c r="A54" s="90">
        <v>43276</v>
      </c>
      <c r="B54" s="89">
        <v>1</v>
      </c>
      <c r="C54" s="482" t="s">
        <v>217</v>
      </c>
      <c r="D54" s="482"/>
      <c r="E54" s="482"/>
      <c r="F54" s="149"/>
      <c r="G54" s="89"/>
      <c r="H54" s="474"/>
      <c r="I54" s="513"/>
    </row>
    <row r="55" spans="1:9" s="125" customFormat="1" ht="15" customHeight="1" thickBot="1" x14ac:dyDescent="0.3">
      <c r="A55" s="110">
        <v>43279</v>
      </c>
      <c r="B55" s="102">
        <v>119</v>
      </c>
      <c r="C55" s="486" t="s">
        <v>529</v>
      </c>
      <c r="D55" s="486"/>
      <c r="E55" s="486"/>
      <c r="F55" s="150"/>
      <c r="G55" s="102"/>
      <c r="H55" s="514"/>
      <c r="I55" s="515"/>
    </row>
    <row r="56" spans="1:9" s="125" customFormat="1" x14ac:dyDescent="0.25"/>
  </sheetData>
  <mergeCells count="103">
    <mergeCell ref="C2:I2"/>
    <mergeCell ref="C3:D4"/>
    <mergeCell ref="E3:F3"/>
    <mergeCell ref="G3:H3"/>
    <mergeCell ref="I3:I4"/>
    <mergeCell ref="C5:D5"/>
    <mergeCell ref="E5:F5"/>
    <mergeCell ref="G5:H5"/>
    <mergeCell ref="G10:H10"/>
    <mergeCell ref="A11:I11"/>
    <mergeCell ref="A12:I12"/>
    <mergeCell ref="A13:E13"/>
    <mergeCell ref="F13:I13"/>
    <mergeCell ref="C14:E14"/>
    <mergeCell ref="H14:I14"/>
    <mergeCell ref="C6:D6"/>
    <mergeCell ref="C7:D7"/>
    <mergeCell ref="C8:D8"/>
    <mergeCell ref="C9:D9"/>
    <mergeCell ref="C10:D10"/>
    <mergeCell ref="E10:F10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48:E48"/>
    <mergeCell ref="H48:I48"/>
    <mergeCell ref="C49:E49"/>
    <mergeCell ref="H49:I49"/>
    <mergeCell ref="C50:E50"/>
    <mergeCell ref="H50:I50"/>
    <mergeCell ref="C45:E45"/>
    <mergeCell ref="H45:I45"/>
    <mergeCell ref="C46:E46"/>
    <mergeCell ref="H46:I46"/>
    <mergeCell ref="C47:E47"/>
    <mergeCell ref="H47:I47"/>
    <mergeCell ref="C54:E54"/>
    <mergeCell ref="H54:I54"/>
    <mergeCell ref="C55:E55"/>
    <mergeCell ref="H55:I55"/>
    <mergeCell ref="C51:E51"/>
    <mergeCell ref="H51:I51"/>
    <mergeCell ref="C52:E52"/>
    <mergeCell ref="H52:I52"/>
    <mergeCell ref="C53:E53"/>
    <mergeCell ref="H53:I53"/>
  </mergeCells>
  <pageMargins left="0.7" right="0.7" top="0.75" bottom="0.75" header="0.3" footer="0.3"/>
  <pageSetup paperSize="9" scale="77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7"/>
  <dimension ref="A1:I82"/>
  <sheetViews>
    <sheetView topLeftCell="A4" zoomScaleNormal="100" workbookViewId="0">
      <selection activeCell="G10" sqref="G10:H10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3.28515625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552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356" t="s">
        <v>1</v>
      </c>
      <c r="H3" s="356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 t="s">
        <v>2</v>
      </c>
      <c r="I4" s="412"/>
    </row>
    <row r="5" spans="1:9" ht="30.75" customHeight="1" x14ac:dyDescent="0.25">
      <c r="C5" s="425" t="s">
        <v>553</v>
      </c>
      <c r="D5" s="359"/>
      <c r="E5" s="360">
        <v>15384.18</v>
      </c>
      <c r="F5" s="360"/>
      <c r="G5" s="360">
        <v>6844.01</v>
      </c>
      <c r="H5" s="360"/>
      <c r="I5" s="27"/>
    </row>
    <row r="6" spans="1:9" x14ac:dyDescent="0.25">
      <c r="C6" s="419" t="s">
        <v>3</v>
      </c>
      <c r="D6" s="362"/>
      <c r="E6" s="10">
        <v>9504</v>
      </c>
      <c r="F6" s="10">
        <v>49237.5</v>
      </c>
      <c r="G6" s="10">
        <v>4922</v>
      </c>
      <c r="H6" s="10"/>
      <c r="I6" s="28"/>
    </row>
    <row r="7" spans="1:9" x14ac:dyDescent="0.25">
      <c r="C7" s="419" t="s">
        <v>473</v>
      </c>
      <c r="D7" s="362"/>
      <c r="E7" s="10"/>
      <c r="F7" s="10"/>
      <c r="G7" s="10"/>
      <c r="H7" s="10"/>
      <c r="I7" s="28"/>
    </row>
    <row r="8" spans="1:9" x14ac:dyDescent="0.25">
      <c r="C8" s="532" t="s">
        <v>298</v>
      </c>
      <c r="D8" s="533"/>
      <c r="E8" s="10"/>
      <c r="F8" s="10"/>
      <c r="G8" s="10"/>
      <c r="H8" s="10"/>
      <c r="I8" s="28"/>
    </row>
    <row r="9" spans="1:9" x14ac:dyDescent="0.25">
      <c r="C9" s="419" t="s">
        <v>6</v>
      </c>
      <c r="D9" s="362"/>
      <c r="E9" s="10">
        <v>66898.64</v>
      </c>
      <c r="F9" s="10"/>
      <c r="G9" s="10">
        <v>791.75</v>
      </c>
      <c r="H9" s="10"/>
      <c r="I9" s="28"/>
    </row>
    <row r="10" spans="1:9" ht="36.75" customHeight="1" thickBot="1" x14ac:dyDescent="0.3">
      <c r="C10" s="420" t="s">
        <v>554</v>
      </c>
      <c r="D10" s="421"/>
      <c r="E10" s="422">
        <f>E5+E6+F6+E7+E8-E9</f>
        <v>7227.0399999999936</v>
      </c>
      <c r="F10" s="422"/>
      <c r="G10" s="422">
        <f>G5+G6+H6+G7+G8-G9</f>
        <v>10974.26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43"/>
      <c r="F14" s="108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90">
        <v>43283</v>
      </c>
      <c r="B15" s="89">
        <v>1616.69</v>
      </c>
      <c r="C15" s="482" t="s">
        <v>343</v>
      </c>
      <c r="D15" s="482"/>
      <c r="E15" s="482"/>
      <c r="F15" s="106">
        <v>43283</v>
      </c>
      <c r="G15" s="89">
        <v>10.5</v>
      </c>
      <c r="H15" s="482" t="s">
        <v>525</v>
      </c>
      <c r="I15" s="483"/>
    </row>
    <row r="16" spans="1:9" s="125" customFormat="1" ht="15" customHeight="1" x14ac:dyDescent="0.25">
      <c r="A16" s="90">
        <v>43284</v>
      </c>
      <c r="B16" s="89">
        <v>533</v>
      </c>
      <c r="C16" s="482" t="s">
        <v>542</v>
      </c>
      <c r="D16" s="482"/>
      <c r="E16" s="482"/>
      <c r="F16" s="106">
        <v>43283</v>
      </c>
      <c r="G16" s="89">
        <v>26.25</v>
      </c>
      <c r="H16" s="482" t="s">
        <v>524</v>
      </c>
      <c r="I16" s="483"/>
    </row>
    <row r="17" spans="1:9" s="125" customFormat="1" ht="15" customHeight="1" x14ac:dyDescent="0.25">
      <c r="A17" s="90">
        <v>43284</v>
      </c>
      <c r="B17" s="89">
        <v>4</v>
      </c>
      <c r="C17" s="482" t="s">
        <v>217</v>
      </c>
      <c r="D17" s="482"/>
      <c r="E17" s="482"/>
      <c r="F17" s="149">
        <v>43286</v>
      </c>
      <c r="G17" s="89">
        <v>96</v>
      </c>
      <c r="H17" s="482" t="s">
        <v>239</v>
      </c>
      <c r="I17" s="483"/>
    </row>
    <row r="18" spans="1:9" s="125" customFormat="1" ht="15" customHeight="1" x14ac:dyDescent="0.25">
      <c r="A18" s="90">
        <v>43284</v>
      </c>
      <c r="B18" s="89">
        <v>533</v>
      </c>
      <c r="C18" s="482" t="s">
        <v>397</v>
      </c>
      <c r="D18" s="482"/>
      <c r="E18" s="482"/>
      <c r="F18" s="149">
        <v>43297</v>
      </c>
      <c r="G18" s="89">
        <v>331</v>
      </c>
      <c r="H18" s="482" t="s">
        <v>20</v>
      </c>
      <c r="I18" s="483"/>
    </row>
    <row r="19" spans="1:9" s="125" customFormat="1" ht="15" customHeight="1" x14ac:dyDescent="0.25">
      <c r="A19" s="90">
        <v>43284</v>
      </c>
      <c r="B19" s="89">
        <v>4</v>
      </c>
      <c r="C19" s="482" t="s">
        <v>217</v>
      </c>
      <c r="D19" s="482"/>
      <c r="E19" s="482"/>
      <c r="F19" s="149">
        <v>43297</v>
      </c>
      <c r="G19" s="89">
        <v>92</v>
      </c>
      <c r="H19" s="482" t="s">
        <v>18</v>
      </c>
      <c r="I19" s="483"/>
    </row>
    <row r="20" spans="1:9" s="125" customFormat="1" ht="15" customHeight="1" x14ac:dyDescent="0.25">
      <c r="A20" s="90">
        <v>43284</v>
      </c>
      <c r="B20" s="89">
        <v>1500</v>
      </c>
      <c r="C20" s="482" t="s">
        <v>238</v>
      </c>
      <c r="D20" s="482"/>
      <c r="E20" s="482"/>
      <c r="F20" s="149">
        <v>43297</v>
      </c>
      <c r="G20" s="89">
        <v>83</v>
      </c>
      <c r="H20" s="482" t="s">
        <v>22</v>
      </c>
      <c r="I20" s="483"/>
    </row>
    <row r="21" spans="1:9" s="125" customFormat="1" ht="15" customHeight="1" x14ac:dyDescent="0.25">
      <c r="A21" s="90">
        <v>43284</v>
      </c>
      <c r="B21" s="89">
        <v>4</v>
      </c>
      <c r="C21" s="482" t="s">
        <v>217</v>
      </c>
      <c r="D21" s="482"/>
      <c r="E21" s="482"/>
      <c r="F21" s="149">
        <v>43297</v>
      </c>
      <c r="G21" s="89">
        <v>61</v>
      </c>
      <c r="H21" s="482" t="s">
        <v>194</v>
      </c>
      <c r="I21" s="483"/>
    </row>
    <row r="22" spans="1:9" s="125" customFormat="1" ht="15" customHeight="1" x14ac:dyDescent="0.25">
      <c r="A22" s="90">
        <v>43284</v>
      </c>
      <c r="B22" s="89">
        <v>1500</v>
      </c>
      <c r="C22" s="482" t="s">
        <v>238</v>
      </c>
      <c r="D22" s="482"/>
      <c r="E22" s="482"/>
      <c r="F22" s="149">
        <v>43301</v>
      </c>
      <c r="G22" s="89">
        <v>92</v>
      </c>
      <c r="H22" s="482" t="s">
        <v>16</v>
      </c>
      <c r="I22" s="483"/>
    </row>
    <row r="23" spans="1:9" s="125" customFormat="1" ht="15" customHeight="1" x14ac:dyDescent="0.25">
      <c r="A23" s="90">
        <v>43284</v>
      </c>
      <c r="B23" s="89">
        <v>1</v>
      </c>
      <c r="C23" s="482" t="s">
        <v>217</v>
      </c>
      <c r="D23" s="482"/>
      <c r="E23" s="482"/>
      <c r="F23" s="149"/>
      <c r="G23" s="89"/>
      <c r="H23" s="482"/>
      <c r="I23" s="483"/>
    </row>
    <row r="24" spans="1:9" s="125" customFormat="1" ht="15" customHeight="1" x14ac:dyDescent="0.25">
      <c r="A24" s="90">
        <v>43284</v>
      </c>
      <c r="B24" s="89">
        <v>500</v>
      </c>
      <c r="C24" s="482" t="s">
        <v>238</v>
      </c>
      <c r="D24" s="482"/>
      <c r="E24" s="482"/>
      <c r="F24" s="149"/>
      <c r="G24" s="89"/>
      <c r="H24" s="482"/>
      <c r="I24" s="483"/>
    </row>
    <row r="25" spans="1:9" s="125" customFormat="1" ht="15" customHeight="1" x14ac:dyDescent="0.25">
      <c r="A25" s="90">
        <v>43285</v>
      </c>
      <c r="B25" s="89">
        <v>1894.5</v>
      </c>
      <c r="C25" s="482" t="s">
        <v>555</v>
      </c>
      <c r="D25" s="482"/>
      <c r="E25" s="482"/>
      <c r="F25" s="149"/>
      <c r="G25" s="89"/>
      <c r="H25" s="482"/>
      <c r="I25" s="483"/>
    </row>
    <row r="26" spans="1:9" s="125" customFormat="1" ht="15" customHeight="1" x14ac:dyDescent="0.25">
      <c r="A26" s="90">
        <v>43285</v>
      </c>
      <c r="B26" s="89">
        <v>4</v>
      </c>
      <c r="C26" s="482" t="s">
        <v>217</v>
      </c>
      <c r="D26" s="482"/>
      <c r="E26" s="482"/>
      <c r="F26" s="149"/>
      <c r="G26" s="89"/>
      <c r="H26" s="482"/>
      <c r="I26" s="483"/>
    </row>
    <row r="27" spans="1:9" s="125" customFormat="1" ht="15" customHeight="1" x14ac:dyDescent="0.25">
      <c r="A27" s="90">
        <v>43286</v>
      </c>
      <c r="B27" s="89">
        <v>119</v>
      </c>
      <c r="C27" s="482" t="s">
        <v>529</v>
      </c>
      <c r="D27" s="482"/>
      <c r="E27" s="482"/>
      <c r="F27" s="149"/>
      <c r="G27" s="89"/>
      <c r="H27" s="482"/>
      <c r="I27" s="483"/>
    </row>
    <row r="28" spans="1:9" s="125" customFormat="1" ht="15" customHeight="1" x14ac:dyDescent="0.25">
      <c r="A28" s="90">
        <v>43287</v>
      </c>
      <c r="B28" s="89">
        <v>54.4</v>
      </c>
      <c r="C28" s="482" t="s">
        <v>483</v>
      </c>
      <c r="D28" s="482"/>
      <c r="E28" s="482"/>
      <c r="F28" s="149"/>
      <c r="G28" s="89"/>
      <c r="H28" s="482"/>
      <c r="I28" s="483"/>
    </row>
    <row r="29" spans="1:9" s="125" customFormat="1" ht="15" customHeight="1" x14ac:dyDescent="0.25">
      <c r="A29" s="90">
        <v>43290</v>
      </c>
      <c r="B29" s="89">
        <v>1000</v>
      </c>
      <c r="C29" s="482" t="s">
        <v>238</v>
      </c>
      <c r="D29" s="482"/>
      <c r="E29" s="482"/>
      <c r="F29" s="149"/>
      <c r="G29" s="89"/>
      <c r="H29" s="482"/>
      <c r="I29" s="483"/>
    </row>
    <row r="30" spans="1:9" s="125" customFormat="1" ht="15" customHeight="1" x14ac:dyDescent="0.25">
      <c r="A30" s="90">
        <v>43290</v>
      </c>
      <c r="B30" s="89">
        <v>1.7</v>
      </c>
      <c r="C30" s="482" t="s">
        <v>217</v>
      </c>
      <c r="D30" s="482"/>
      <c r="E30" s="482"/>
      <c r="F30" s="149"/>
      <c r="G30" s="89"/>
      <c r="H30" s="482"/>
      <c r="I30" s="483"/>
    </row>
    <row r="31" spans="1:9" s="125" customFormat="1" ht="15" customHeight="1" x14ac:dyDescent="0.25">
      <c r="A31" s="90">
        <v>43291</v>
      </c>
      <c r="B31" s="89">
        <v>15000</v>
      </c>
      <c r="C31" s="482" t="s">
        <v>523</v>
      </c>
      <c r="D31" s="482"/>
      <c r="E31" s="482"/>
      <c r="F31" s="149"/>
      <c r="G31" s="89"/>
      <c r="H31" s="482"/>
      <c r="I31" s="483"/>
    </row>
    <row r="32" spans="1:9" s="125" customFormat="1" ht="15" customHeight="1" x14ac:dyDescent="0.25">
      <c r="A32" s="90">
        <v>43291</v>
      </c>
      <c r="B32" s="89">
        <v>4</v>
      </c>
      <c r="C32" s="482" t="s">
        <v>217</v>
      </c>
      <c r="D32" s="482"/>
      <c r="E32" s="482"/>
      <c r="F32" s="149"/>
      <c r="G32" s="89"/>
      <c r="H32" s="482"/>
      <c r="I32" s="483"/>
    </row>
    <row r="33" spans="1:9" s="125" customFormat="1" ht="15" customHeight="1" x14ac:dyDescent="0.25">
      <c r="A33" s="90">
        <v>43291</v>
      </c>
      <c r="B33" s="89">
        <v>1800</v>
      </c>
      <c r="C33" s="482" t="s">
        <v>404</v>
      </c>
      <c r="D33" s="482"/>
      <c r="E33" s="482"/>
      <c r="F33" s="149"/>
      <c r="G33" s="89"/>
      <c r="H33" s="482"/>
      <c r="I33" s="483"/>
    </row>
    <row r="34" spans="1:9" s="125" customFormat="1" ht="15" customHeight="1" x14ac:dyDescent="0.25">
      <c r="A34" s="90">
        <v>43291</v>
      </c>
      <c r="B34" s="89">
        <v>4</v>
      </c>
      <c r="C34" s="482" t="s">
        <v>217</v>
      </c>
      <c r="D34" s="482"/>
      <c r="E34" s="482"/>
      <c r="F34" s="149"/>
      <c r="G34" s="89"/>
      <c r="H34" s="482"/>
      <c r="I34" s="483"/>
    </row>
    <row r="35" spans="1:9" s="125" customFormat="1" ht="15" customHeight="1" x14ac:dyDescent="0.25">
      <c r="A35" s="90">
        <v>43291</v>
      </c>
      <c r="B35" s="89">
        <v>1800</v>
      </c>
      <c r="C35" s="482" t="s">
        <v>409</v>
      </c>
      <c r="D35" s="482"/>
      <c r="E35" s="482"/>
      <c r="F35" s="149"/>
      <c r="G35" s="89"/>
      <c r="H35" s="482"/>
      <c r="I35" s="483"/>
    </row>
    <row r="36" spans="1:9" s="125" customFormat="1" ht="15" customHeight="1" x14ac:dyDescent="0.25">
      <c r="A36" s="90">
        <v>43291</v>
      </c>
      <c r="B36" s="89">
        <v>4</v>
      </c>
      <c r="C36" s="482" t="s">
        <v>217</v>
      </c>
      <c r="D36" s="482"/>
      <c r="E36" s="482"/>
      <c r="F36" s="149"/>
      <c r="G36" s="89"/>
      <c r="H36" s="482"/>
      <c r="I36" s="483"/>
    </row>
    <row r="37" spans="1:9" s="125" customFormat="1" ht="15" customHeight="1" x14ac:dyDescent="0.25">
      <c r="A37" s="90">
        <v>43291</v>
      </c>
      <c r="B37" s="89">
        <v>2200</v>
      </c>
      <c r="C37" s="482" t="s">
        <v>403</v>
      </c>
      <c r="D37" s="482"/>
      <c r="E37" s="482"/>
      <c r="F37" s="149"/>
      <c r="G37" s="89"/>
      <c r="H37" s="482"/>
      <c r="I37" s="483"/>
    </row>
    <row r="38" spans="1:9" s="125" customFormat="1" ht="15" customHeight="1" x14ac:dyDescent="0.25">
      <c r="A38" s="90">
        <v>43291</v>
      </c>
      <c r="B38" s="89">
        <v>1.7</v>
      </c>
      <c r="C38" s="482" t="s">
        <v>217</v>
      </c>
      <c r="D38" s="482"/>
      <c r="E38" s="482"/>
      <c r="F38" s="149"/>
      <c r="G38" s="89"/>
      <c r="H38" s="482"/>
      <c r="I38" s="483"/>
    </row>
    <row r="39" spans="1:9" s="125" customFormat="1" ht="15" customHeight="1" x14ac:dyDescent="0.25">
      <c r="A39" s="90">
        <v>43292</v>
      </c>
      <c r="B39" s="89">
        <v>367.5</v>
      </c>
      <c r="C39" s="482" t="s">
        <v>487</v>
      </c>
      <c r="D39" s="482"/>
      <c r="E39" s="482"/>
      <c r="F39" s="149"/>
      <c r="G39" s="89"/>
      <c r="H39" s="482"/>
      <c r="I39" s="483"/>
    </row>
    <row r="40" spans="1:9" s="125" customFormat="1" ht="15" customHeight="1" x14ac:dyDescent="0.25">
      <c r="A40" s="90">
        <v>43292</v>
      </c>
      <c r="B40" s="89">
        <v>4</v>
      </c>
      <c r="C40" s="482" t="s">
        <v>217</v>
      </c>
      <c r="D40" s="482"/>
      <c r="E40" s="482"/>
      <c r="F40" s="149"/>
      <c r="G40" s="89"/>
      <c r="H40" s="482"/>
      <c r="I40" s="483"/>
    </row>
    <row r="41" spans="1:9" s="125" customFormat="1" ht="15" customHeight="1" x14ac:dyDescent="0.25">
      <c r="A41" s="90">
        <v>43293</v>
      </c>
      <c r="B41" s="89">
        <v>74.8</v>
      </c>
      <c r="C41" s="482" t="s">
        <v>273</v>
      </c>
      <c r="D41" s="482"/>
      <c r="E41" s="482"/>
      <c r="F41" s="149"/>
      <c r="G41" s="89"/>
      <c r="H41" s="482"/>
      <c r="I41" s="483"/>
    </row>
    <row r="42" spans="1:9" s="125" customFormat="1" ht="15" customHeight="1" x14ac:dyDescent="0.25">
      <c r="A42" s="90">
        <v>43294</v>
      </c>
      <c r="B42" s="89">
        <v>119</v>
      </c>
      <c r="C42" s="482" t="s">
        <v>529</v>
      </c>
      <c r="D42" s="482"/>
      <c r="E42" s="482"/>
      <c r="F42" s="149"/>
      <c r="G42" s="89"/>
      <c r="H42" s="482"/>
      <c r="I42" s="483"/>
    </row>
    <row r="43" spans="1:9" s="125" customFormat="1" ht="15" customHeight="1" x14ac:dyDescent="0.25">
      <c r="A43" s="90">
        <v>43295</v>
      </c>
      <c r="B43" s="89">
        <v>500</v>
      </c>
      <c r="C43" s="482" t="s">
        <v>238</v>
      </c>
      <c r="D43" s="482"/>
      <c r="E43" s="482"/>
      <c r="F43" s="149"/>
      <c r="G43" s="89"/>
      <c r="H43" s="482"/>
      <c r="I43" s="483"/>
    </row>
    <row r="44" spans="1:9" s="125" customFormat="1" ht="15" customHeight="1" x14ac:dyDescent="0.25">
      <c r="A44" s="90">
        <v>43295</v>
      </c>
      <c r="B44" s="89">
        <v>1.75</v>
      </c>
      <c r="C44" s="482" t="s">
        <v>217</v>
      </c>
      <c r="D44" s="482"/>
      <c r="E44" s="482"/>
      <c r="F44" s="149"/>
      <c r="G44" s="89"/>
      <c r="H44" s="482"/>
      <c r="I44" s="483"/>
    </row>
    <row r="45" spans="1:9" s="125" customFormat="1" ht="15" customHeight="1" x14ac:dyDescent="0.25">
      <c r="A45" s="90">
        <v>43297</v>
      </c>
      <c r="B45" s="89">
        <v>48</v>
      </c>
      <c r="C45" s="482" t="s">
        <v>544</v>
      </c>
      <c r="D45" s="482"/>
      <c r="E45" s="482"/>
      <c r="F45" s="106"/>
      <c r="G45" s="89"/>
      <c r="H45" s="482"/>
      <c r="I45" s="483"/>
    </row>
    <row r="46" spans="1:9" s="125" customFormat="1" ht="15" customHeight="1" x14ac:dyDescent="0.25">
      <c r="A46" s="90">
        <v>43300</v>
      </c>
      <c r="B46" s="89">
        <v>1350</v>
      </c>
      <c r="C46" s="482" t="s">
        <v>434</v>
      </c>
      <c r="D46" s="482"/>
      <c r="E46" s="482"/>
      <c r="F46" s="149"/>
      <c r="G46" s="89"/>
      <c r="H46" s="482"/>
      <c r="I46" s="483"/>
    </row>
    <row r="47" spans="1:9" s="125" customFormat="1" ht="15" customHeight="1" x14ac:dyDescent="0.25">
      <c r="A47" s="90">
        <v>43300</v>
      </c>
      <c r="B47" s="89">
        <v>4</v>
      </c>
      <c r="C47" s="482" t="s">
        <v>217</v>
      </c>
      <c r="D47" s="482"/>
      <c r="E47" s="482"/>
      <c r="F47" s="149"/>
      <c r="G47" s="89"/>
      <c r="H47" s="482"/>
      <c r="I47" s="483"/>
    </row>
    <row r="48" spans="1:9" s="125" customFormat="1" ht="15" customHeight="1" x14ac:dyDescent="0.25">
      <c r="A48" s="90">
        <v>43300</v>
      </c>
      <c r="B48" s="89">
        <v>15000</v>
      </c>
      <c r="C48" s="482" t="s">
        <v>523</v>
      </c>
      <c r="D48" s="482"/>
      <c r="E48" s="482"/>
      <c r="F48" s="149"/>
      <c r="G48" s="89"/>
      <c r="H48" s="482"/>
      <c r="I48" s="483"/>
    </row>
    <row r="49" spans="1:9" s="125" customFormat="1" ht="15" customHeight="1" x14ac:dyDescent="0.25">
      <c r="A49" s="90">
        <v>43300</v>
      </c>
      <c r="B49" s="89">
        <v>4</v>
      </c>
      <c r="C49" s="482" t="s">
        <v>217</v>
      </c>
      <c r="D49" s="482"/>
      <c r="E49" s="482"/>
      <c r="F49" s="149"/>
      <c r="G49" s="89"/>
      <c r="H49" s="482"/>
      <c r="I49" s="483"/>
    </row>
    <row r="50" spans="1:9" s="125" customFormat="1" ht="15" customHeight="1" x14ac:dyDescent="0.25">
      <c r="A50" s="90">
        <v>43300</v>
      </c>
      <c r="B50" s="89">
        <v>2100</v>
      </c>
      <c r="C50" s="482" t="s">
        <v>474</v>
      </c>
      <c r="D50" s="482"/>
      <c r="E50" s="482"/>
      <c r="F50" s="149"/>
      <c r="G50" s="89"/>
      <c r="H50" s="482"/>
      <c r="I50" s="483"/>
    </row>
    <row r="51" spans="1:9" s="125" customFormat="1" ht="15" customHeight="1" x14ac:dyDescent="0.25">
      <c r="A51" s="90">
        <v>43300</v>
      </c>
      <c r="B51" s="89">
        <v>4</v>
      </c>
      <c r="C51" s="482" t="s">
        <v>217</v>
      </c>
      <c r="D51" s="482"/>
      <c r="E51" s="482"/>
      <c r="F51" s="149"/>
      <c r="G51" s="89"/>
      <c r="H51" s="482"/>
      <c r="I51" s="483"/>
    </row>
    <row r="52" spans="1:9" s="125" customFormat="1" ht="15" customHeight="1" x14ac:dyDescent="0.25">
      <c r="A52" s="90">
        <v>43300</v>
      </c>
      <c r="B52" s="89">
        <v>119</v>
      </c>
      <c r="C52" s="482" t="s">
        <v>529</v>
      </c>
      <c r="D52" s="482"/>
      <c r="E52" s="482"/>
      <c r="F52" s="149"/>
      <c r="G52" s="89"/>
      <c r="H52" s="474"/>
      <c r="I52" s="513"/>
    </row>
    <row r="53" spans="1:9" s="125" customFormat="1" ht="15" customHeight="1" x14ac:dyDescent="0.25">
      <c r="A53" s="90">
        <v>43301</v>
      </c>
      <c r="B53" s="89">
        <v>3500</v>
      </c>
      <c r="C53" s="482" t="s">
        <v>556</v>
      </c>
      <c r="D53" s="482"/>
      <c r="E53" s="482"/>
      <c r="F53" s="149"/>
      <c r="G53" s="89"/>
      <c r="H53" s="474"/>
      <c r="I53" s="513"/>
    </row>
    <row r="54" spans="1:9" s="125" customFormat="1" ht="15" customHeight="1" x14ac:dyDescent="0.25">
      <c r="A54" s="90">
        <v>43301</v>
      </c>
      <c r="B54" s="89">
        <v>4</v>
      </c>
      <c r="C54" s="482" t="s">
        <v>217</v>
      </c>
      <c r="D54" s="482"/>
      <c r="E54" s="482"/>
      <c r="F54" s="149"/>
      <c r="G54" s="89"/>
      <c r="H54" s="475"/>
      <c r="I54" s="505"/>
    </row>
    <row r="55" spans="1:9" s="125" customFormat="1" ht="15" customHeight="1" x14ac:dyDescent="0.25">
      <c r="A55" s="90">
        <v>43301</v>
      </c>
      <c r="B55" s="89">
        <v>250</v>
      </c>
      <c r="C55" s="482" t="s">
        <v>238</v>
      </c>
      <c r="D55" s="482"/>
      <c r="E55" s="482"/>
      <c r="F55" s="149"/>
      <c r="G55" s="89"/>
      <c r="H55" s="475"/>
      <c r="I55" s="505"/>
    </row>
    <row r="56" spans="1:9" s="125" customFormat="1" ht="15" customHeight="1" x14ac:dyDescent="0.25">
      <c r="A56" s="90">
        <v>43301</v>
      </c>
      <c r="B56" s="89">
        <v>1.75</v>
      </c>
      <c r="C56" s="482" t="s">
        <v>217</v>
      </c>
      <c r="D56" s="482"/>
      <c r="E56" s="482"/>
      <c r="F56" s="149"/>
      <c r="G56" s="89"/>
      <c r="H56" s="475"/>
      <c r="I56" s="505"/>
    </row>
    <row r="57" spans="1:9" s="125" customFormat="1" ht="15" customHeight="1" x14ac:dyDescent="0.25">
      <c r="A57" s="90">
        <v>43302</v>
      </c>
      <c r="B57" s="89">
        <v>100</v>
      </c>
      <c r="C57" s="482" t="s">
        <v>238</v>
      </c>
      <c r="D57" s="482"/>
      <c r="E57" s="482"/>
      <c r="F57" s="149"/>
      <c r="G57" s="89"/>
      <c r="H57" s="475"/>
      <c r="I57" s="505"/>
    </row>
    <row r="58" spans="1:9" s="125" customFormat="1" ht="15" customHeight="1" x14ac:dyDescent="0.25">
      <c r="A58" s="90">
        <v>43302</v>
      </c>
      <c r="B58" s="89">
        <v>1.75</v>
      </c>
      <c r="C58" s="482" t="s">
        <v>217</v>
      </c>
      <c r="D58" s="482"/>
      <c r="E58" s="482"/>
      <c r="F58" s="149"/>
      <c r="G58" s="89"/>
      <c r="H58" s="475"/>
      <c r="I58" s="505"/>
    </row>
    <row r="59" spans="1:9" s="125" customFormat="1" ht="15" customHeight="1" x14ac:dyDescent="0.25">
      <c r="A59" s="90">
        <v>43306</v>
      </c>
      <c r="B59" s="89">
        <v>500</v>
      </c>
      <c r="C59" s="482" t="s">
        <v>238</v>
      </c>
      <c r="D59" s="482"/>
      <c r="E59" s="482"/>
      <c r="F59" s="149"/>
      <c r="G59" s="89"/>
      <c r="H59" s="475"/>
      <c r="I59" s="505"/>
    </row>
    <row r="60" spans="1:9" s="125" customFormat="1" ht="15" customHeight="1" x14ac:dyDescent="0.25">
      <c r="A60" s="90">
        <v>43306</v>
      </c>
      <c r="B60" s="89">
        <v>4</v>
      </c>
      <c r="C60" s="482" t="s">
        <v>217</v>
      </c>
      <c r="D60" s="482"/>
      <c r="E60" s="482"/>
      <c r="F60" s="149"/>
      <c r="G60" s="89"/>
      <c r="H60" s="475"/>
      <c r="I60" s="505"/>
    </row>
    <row r="61" spans="1:9" s="125" customFormat="1" ht="15" customHeight="1" x14ac:dyDescent="0.25">
      <c r="A61" s="90">
        <v>43306</v>
      </c>
      <c r="B61" s="89">
        <v>119</v>
      </c>
      <c r="C61" s="482" t="s">
        <v>529</v>
      </c>
      <c r="D61" s="482"/>
      <c r="E61" s="482"/>
      <c r="F61" s="149"/>
      <c r="G61" s="89"/>
      <c r="H61" s="475"/>
      <c r="I61" s="505"/>
    </row>
    <row r="62" spans="1:9" s="125" customFormat="1" ht="15" customHeight="1" x14ac:dyDescent="0.25">
      <c r="A62" s="90">
        <v>43307</v>
      </c>
      <c r="B62" s="89">
        <v>4024.18</v>
      </c>
      <c r="C62" s="482" t="s">
        <v>523</v>
      </c>
      <c r="D62" s="482"/>
      <c r="E62" s="482"/>
      <c r="F62" s="149"/>
      <c r="G62" s="89"/>
      <c r="H62" s="475"/>
      <c r="I62" s="505"/>
    </row>
    <row r="63" spans="1:9" s="125" customFormat="1" ht="15" customHeight="1" x14ac:dyDescent="0.25">
      <c r="A63" s="90">
        <v>43307</v>
      </c>
      <c r="B63" s="89">
        <v>4</v>
      </c>
      <c r="C63" s="482" t="s">
        <v>217</v>
      </c>
      <c r="D63" s="482"/>
      <c r="E63" s="482"/>
      <c r="F63" s="149"/>
      <c r="G63" s="89"/>
      <c r="H63" s="475"/>
      <c r="I63" s="505"/>
    </row>
    <row r="64" spans="1:9" s="125" customFormat="1" ht="15" customHeight="1" x14ac:dyDescent="0.25">
      <c r="A64" s="90">
        <v>43307</v>
      </c>
      <c r="B64" s="89">
        <v>500</v>
      </c>
      <c r="C64" s="482" t="s">
        <v>396</v>
      </c>
      <c r="D64" s="482"/>
      <c r="E64" s="482"/>
      <c r="F64" s="149"/>
      <c r="G64" s="89"/>
      <c r="H64" s="475"/>
      <c r="I64" s="505"/>
    </row>
    <row r="65" spans="1:9" s="125" customFormat="1" ht="15" customHeight="1" x14ac:dyDescent="0.25">
      <c r="A65" s="90">
        <v>43307</v>
      </c>
      <c r="B65" s="89">
        <v>4</v>
      </c>
      <c r="C65" s="482" t="s">
        <v>217</v>
      </c>
      <c r="D65" s="482"/>
      <c r="E65" s="482"/>
      <c r="F65" s="149"/>
      <c r="G65" s="89"/>
      <c r="H65" s="475"/>
      <c r="I65" s="505"/>
    </row>
    <row r="66" spans="1:9" s="125" customFormat="1" ht="15" customHeight="1" x14ac:dyDescent="0.25">
      <c r="A66" s="90">
        <v>43307</v>
      </c>
      <c r="B66" s="89">
        <v>1698.74</v>
      </c>
      <c r="C66" s="482" t="s">
        <v>507</v>
      </c>
      <c r="D66" s="482"/>
      <c r="E66" s="482"/>
      <c r="F66" s="106"/>
      <c r="G66" s="89"/>
      <c r="H66" s="475"/>
      <c r="I66" s="505"/>
    </row>
    <row r="67" spans="1:9" s="125" customFormat="1" ht="15" customHeight="1" x14ac:dyDescent="0.25">
      <c r="A67" s="90">
        <v>43308</v>
      </c>
      <c r="B67" s="89">
        <v>200</v>
      </c>
      <c r="C67" s="482" t="s">
        <v>238</v>
      </c>
      <c r="D67" s="482"/>
      <c r="E67" s="482"/>
      <c r="F67" s="149"/>
      <c r="G67" s="89"/>
      <c r="H67" s="475"/>
      <c r="I67" s="505"/>
    </row>
    <row r="68" spans="1:9" s="125" customFormat="1" ht="15" customHeight="1" x14ac:dyDescent="0.25">
      <c r="A68" s="90">
        <v>43308</v>
      </c>
      <c r="B68" s="89">
        <v>1.75</v>
      </c>
      <c r="C68" s="482" t="s">
        <v>217</v>
      </c>
      <c r="D68" s="482"/>
      <c r="E68" s="482"/>
      <c r="F68" s="149"/>
      <c r="G68" s="89"/>
      <c r="H68" s="475"/>
      <c r="I68" s="505"/>
    </row>
    <row r="69" spans="1:9" s="125" customFormat="1" ht="15" customHeight="1" x14ac:dyDescent="0.25">
      <c r="A69" s="90">
        <v>43308</v>
      </c>
      <c r="B69" s="89">
        <v>50</v>
      </c>
      <c r="C69" s="482" t="s">
        <v>238</v>
      </c>
      <c r="D69" s="482"/>
      <c r="E69" s="482"/>
      <c r="F69" s="149"/>
      <c r="G69" s="89"/>
      <c r="H69" s="475"/>
      <c r="I69" s="505"/>
    </row>
    <row r="70" spans="1:9" s="125" customFormat="1" ht="15" customHeight="1" x14ac:dyDescent="0.25">
      <c r="A70" s="90">
        <v>43308</v>
      </c>
      <c r="B70" s="89">
        <v>1.75</v>
      </c>
      <c r="C70" s="482" t="s">
        <v>217</v>
      </c>
      <c r="D70" s="482"/>
      <c r="E70" s="482"/>
      <c r="F70" s="149"/>
      <c r="G70" s="89"/>
      <c r="H70" s="475"/>
      <c r="I70" s="505"/>
    </row>
    <row r="71" spans="1:9" s="125" customFormat="1" ht="15" customHeight="1" x14ac:dyDescent="0.25">
      <c r="A71" s="90">
        <v>43311</v>
      </c>
      <c r="B71" s="89">
        <v>1000</v>
      </c>
      <c r="C71" s="482" t="s">
        <v>557</v>
      </c>
      <c r="D71" s="482"/>
      <c r="E71" s="482"/>
      <c r="F71" s="149"/>
      <c r="G71" s="89"/>
      <c r="H71" s="475"/>
      <c r="I71" s="505"/>
    </row>
    <row r="72" spans="1:9" s="125" customFormat="1" ht="15" customHeight="1" x14ac:dyDescent="0.25">
      <c r="A72" s="90">
        <v>43311</v>
      </c>
      <c r="B72" s="89">
        <v>4</v>
      </c>
      <c r="C72" s="482" t="s">
        <v>217</v>
      </c>
      <c r="D72" s="482"/>
      <c r="E72" s="482"/>
      <c r="F72" s="149"/>
      <c r="G72" s="89"/>
      <c r="H72" s="475"/>
      <c r="I72" s="505"/>
    </row>
    <row r="73" spans="1:9" s="125" customFormat="1" ht="15" customHeight="1" x14ac:dyDescent="0.25">
      <c r="A73" s="90">
        <v>43312</v>
      </c>
      <c r="B73" s="89">
        <v>1500</v>
      </c>
      <c r="C73" s="482" t="s">
        <v>238</v>
      </c>
      <c r="D73" s="482"/>
      <c r="E73" s="482"/>
      <c r="F73" s="149"/>
      <c r="G73" s="89"/>
      <c r="H73" s="475"/>
      <c r="I73" s="505"/>
    </row>
    <row r="74" spans="1:9" s="125" customFormat="1" ht="15" customHeight="1" x14ac:dyDescent="0.25">
      <c r="A74" s="90">
        <v>43312</v>
      </c>
      <c r="B74" s="89">
        <v>4</v>
      </c>
      <c r="C74" s="482" t="s">
        <v>217</v>
      </c>
      <c r="D74" s="482"/>
      <c r="E74" s="482"/>
      <c r="F74" s="149"/>
      <c r="G74" s="89"/>
      <c r="H74" s="475"/>
      <c r="I74" s="505"/>
    </row>
    <row r="75" spans="1:9" s="125" customFormat="1" ht="15" customHeight="1" x14ac:dyDescent="0.25">
      <c r="A75" s="90">
        <v>43312</v>
      </c>
      <c r="B75" s="89">
        <v>533</v>
      </c>
      <c r="C75" s="482" t="s">
        <v>397</v>
      </c>
      <c r="D75" s="482"/>
      <c r="E75" s="482"/>
      <c r="F75" s="149"/>
      <c r="G75" s="89"/>
      <c r="H75" s="475"/>
      <c r="I75" s="505"/>
    </row>
    <row r="76" spans="1:9" s="125" customFormat="1" ht="15" customHeight="1" x14ac:dyDescent="0.25">
      <c r="A76" s="90">
        <v>43312</v>
      </c>
      <c r="B76" s="89">
        <v>4</v>
      </c>
      <c r="C76" s="482" t="s">
        <v>217</v>
      </c>
      <c r="D76" s="482"/>
      <c r="E76" s="482"/>
      <c r="F76" s="149"/>
      <c r="G76" s="89"/>
      <c r="H76" s="475"/>
      <c r="I76" s="505"/>
    </row>
    <row r="77" spans="1:9" s="125" customFormat="1" ht="15" customHeight="1" x14ac:dyDescent="0.25">
      <c r="A77" s="90">
        <v>43312</v>
      </c>
      <c r="B77" s="89">
        <v>533</v>
      </c>
      <c r="C77" s="482" t="s">
        <v>289</v>
      </c>
      <c r="D77" s="482"/>
      <c r="E77" s="482"/>
      <c r="F77" s="106"/>
      <c r="G77" s="89"/>
      <c r="H77" s="475"/>
      <c r="I77" s="505"/>
    </row>
    <row r="78" spans="1:9" s="125" customFormat="1" ht="15" customHeight="1" x14ac:dyDescent="0.25">
      <c r="A78" s="90">
        <v>43312</v>
      </c>
      <c r="B78" s="89">
        <v>1.75</v>
      </c>
      <c r="C78" s="482" t="s">
        <v>217</v>
      </c>
      <c r="D78" s="482"/>
      <c r="E78" s="482"/>
      <c r="F78" s="106"/>
      <c r="G78" s="89"/>
      <c r="H78" s="475"/>
      <c r="I78" s="505"/>
    </row>
    <row r="79" spans="1:9" s="125" customFormat="1" ht="15" customHeight="1" x14ac:dyDescent="0.25">
      <c r="A79" s="90">
        <v>43312</v>
      </c>
      <c r="B79" s="89">
        <v>533</v>
      </c>
      <c r="C79" s="482" t="s">
        <v>542</v>
      </c>
      <c r="D79" s="482"/>
      <c r="E79" s="482"/>
      <c r="F79" s="106"/>
      <c r="G79" s="89"/>
      <c r="H79" s="475"/>
      <c r="I79" s="505"/>
    </row>
    <row r="80" spans="1:9" s="125" customFormat="1" ht="15" customHeight="1" x14ac:dyDescent="0.25">
      <c r="A80" s="90">
        <v>43312</v>
      </c>
      <c r="B80" s="89">
        <v>4</v>
      </c>
      <c r="C80" s="482" t="s">
        <v>217</v>
      </c>
      <c r="D80" s="482"/>
      <c r="E80" s="482"/>
      <c r="F80" s="149"/>
      <c r="G80" s="89"/>
      <c r="H80" s="475"/>
      <c r="I80" s="505"/>
    </row>
    <row r="81" spans="1:9" s="125" customFormat="1" ht="15" customHeight="1" thickBot="1" x14ac:dyDescent="0.3">
      <c r="A81" s="110">
        <v>43312</v>
      </c>
      <c r="B81" s="102">
        <v>2037.93</v>
      </c>
      <c r="C81" s="486" t="s">
        <v>343</v>
      </c>
      <c r="D81" s="486"/>
      <c r="E81" s="486"/>
      <c r="F81" s="150"/>
      <c r="G81" s="102"/>
      <c r="H81" s="514"/>
      <c r="I81" s="515"/>
    </row>
    <row r="82" spans="1:9" s="125" customFormat="1" x14ac:dyDescent="0.25"/>
  </sheetData>
  <mergeCells count="155">
    <mergeCell ref="H66:I66"/>
    <mergeCell ref="H67:I67"/>
    <mergeCell ref="H68:I68"/>
    <mergeCell ref="H69:I69"/>
    <mergeCell ref="C79:E79"/>
    <mergeCell ref="C80:E80"/>
    <mergeCell ref="C74:E74"/>
    <mergeCell ref="C75:E75"/>
    <mergeCell ref="C76:E76"/>
    <mergeCell ref="C77:E77"/>
    <mergeCell ref="H79:I79"/>
    <mergeCell ref="H80:I80"/>
    <mergeCell ref="H73:I73"/>
    <mergeCell ref="H74:I74"/>
    <mergeCell ref="H75:I75"/>
    <mergeCell ref="H76:I76"/>
    <mergeCell ref="H77:I77"/>
    <mergeCell ref="H78:I78"/>
    <mergeCell ref="C78:E78"/>
    <mergeCell ref="H70:I70"/>
    <mergeCell ref="H71:I71"/>
    <mergeCell ref="H72:I72"/>
    <mergeCell ref="C70:E70"/>
    <mergeCell ref="C71:E71"/>
    <mergeCell ref="C81:E81"/>
    <mergeCell ref="H81:I81"/>
    <mergeCell ref="C54:E54"/>
    <mergeCell ref="C55:E55"/>
    <mergeCell ref="C56:E56"/>
    <mergeCell ref="C57:E57"/>
    <mergeCell ref="C58:E58"/>
    <mergeCell ref="C59:E59"/>
    <mergeCell ref="H57:I57"/>
    <mergeCell ref="H58:I58"/>
    <mergeCell ref="H59:I59"/>
    <mergeCell ref="H60:I60"/>
    <mergeCell ref="C72:E72"/>
    <mergeCell ref="C73:E73"/>
    <mergeCell ref="C66:E66"/>
    <mergeCell ref="C67:E67"/>
    <mergeCell ref="C68:E68"/>
    <mergeCell ref="C69:E69"/>
    <mergeCell ref="C60:E60"/>
    <mergeCell ref="C61:E61"/>
    <mergeCell ref="C62:E62"/>
    <mergeCell ref="C63:E63"/>
    <mergeCell ref="C64:E64"/>
    <mergeCell ref="C65:E65"/>
    <mergeCell ref="H61:I61"/>
    <mergeCell ref="H62:I62"/>
    <mergeCell ref="H63:I63"/>
    <mergeCell ref="H64:I64"/>
    <mergeCell ref="H65:I65"/>
    <mergeCell ref="C48:E48"/>
    <mergeCell ref="H48:I48"/>
    <mergeCell ref="C49:E49"/>
    <mergeCell ref="H49:I49"/>
    <mergeCell ref="C50:E50"/>
    <mergeCell ref="H50:I50"/>
    <mergeCell ref="C51:E51"/>
    <mergeCell ref="H51:I51"/>
    <mergeCell ref="C52:E52"/>
    <mergeCell ref="H52:I52"/>
    <mergeCell ref="C53:E53"/>
    <mergeCell ref="H53:I53"/>
    <mergeCell ref="H54:I54"/>
    <mergeCell ref="H55:I55"/>
    <mergeCell ref="H56:I56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A11:I11"/>
    <mergeCell ref="A12:I12"/>
    <mergeCell ref="A13:E13"/>
    <mergeCell ref="F13:I13"/>
    <mergeCell ref="C14:E14"/>
    <mergeCell ref="H14:I14"/>
    <mergeCell ref="C6:D6"/>
    <mergeCell ref="C7:D7"/>
    <mergeCell ref="C8:D8"/>
    <mergeCell ref="C9:D9"/>
    <mergeCell ref="C10:D10"/>
    <mergeCell ref="E10:F10"/>
    <mergeCell ref="C2:I2"/>
    <mergeCell ref="C3:D4"/>
    <mergeCell ref="E3:F3"/>
    <mergeCell ref="G3:H3"/>
    <mergeCell ref="I3:I4"/>
    <mergeCell ref="C5:D5"/>
    <mergeCell ref="E5:F5"/>
    <mergeCell ref="G5:H5"/>
    <mergeCell ref="G10:H10"/>
  </mergeCells>
  <pageMargins left="0.7" right="0.7" top="0.75" bottom="0.75" header="0.3" footer="0.3"/>
  <pageSetup paperSize="9" scale="77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8"/>
  <dimension ref="A1:I65"/>
  <sheetViews>
    <sheetView topLeftCell="A5" zoomScaleNormal="100" workbookViewId="0">
      <selection activeCell="B15" sqref="B15:G65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3.28515625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558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356" t="s">
        <v>1</v>
      </c>
      <c r="H3" s="356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 t="s">
        <v>2</v>
      </c>
      <c r="I4" s="412"/>
    </row>
    <row r="5" spans="1:9" ht="30.75" customHeight="1" x14ac:dyDescent="0.25">
      <c r="C5" s="425" t="s">
        <v>559</v>
      </c>
      <c r="D5" s="359"/>
      <c r="E5" s="360">
        <v>7227.04</v>
      </c>
      <c r="F5" s="360"/>
      <c r="G5" s="360">
        <v>10974.26</v>
      </c>
      <c r="H5" s="360"/>
      <c r="I5" s="27"/>
    </row>
    <row r="6" spans="1:9" x14ac:dyDescent="0.25">
      <c r="C6" s="419" t="s">
        <v>3</v>
      </c>
      <c r="D6" s="362"/>
      <c r="E6" s="10">
        <v>11505</v>
      </c>
      <c r="F6" s="10">
        <v>46913.62</v>
      </c>
      <c r="G6" s="10">
        <v>2539</v>
      </c>
      <c r="H6" s="10"/>
      <c r="I6" s="28"/>
    </row>
    <row r="7" spans="1:9" x14ac:dyDescent="0.25">
      <c r="C7" s="419" t="s">
        <v>473</v>
      </c>
      <c r="D7" s="362"/>
      <c r="E7" s="10">
        <v>2600</v>
      </c>
      <c r="F7" s="10"/>
      <c r="G7" s="10"/>
      <c r="H7" s="10"/>
      <c r="I7" s="28"/>
    </row>
    <row r="8" spans="1:9" x14ac:dyDescent="0.25">
      <c r="C8" s="532" t="s">
        <v>298</v>
      </c>
      <c r="D8" s="533"/>
      <c r="E8" s="10">
        <v>11000</v>
      </c>
      <c r="F8" s="10"/>
      <c r="G8" s="10"/>
      <c r="H8" s="10"/>
      <c r="I8" s="28"/>
    </row>
    <row r="9" spans="1:9" x14ac:dyDescent="0.25">
      <c r="C9" s="419" t="s">
        <v>6</v>
      </c>
      <c r="D9" s="362"/>
      <c r="E9" s="10">
        <v>69354.95</v>
      </c>
      <c r="F9" s="10"/>
      <c r="G9" s="10">
        <v>11989.25</v>
      </c>
      <c r="H9" s="10"/>
      <c r="I9" s="28"/>
    </row>
    <row r="10" spans="1:9" ht="36.75" customHeight="1" thickBot="1" x14ac:dyDescent="0.3">
      <c r="C10" s="420" t="s">
        <v>560</v>
      </c>
      <c r="D10" s="421"/>
      <c r="E10" s="422">
        <f>E5+E6+F6+E7+E8-E9</f>
        <v>9890.7100000000064</v>
      </c>
      <c r="F10" s="422"/>
      <c r="G10" s="422">
        <f>G5+G6+H6+G7+G8-G9</f>
        <v>1524.0100000000002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09" t="s">
        <v>30</v>
      </c>
      <c r="B14" s="108" t="s">
        <v>31</v>
      </c>
      <c r="C14" s="443" t="s">
        <v>32</v>
      </c>
      <c r="D14" s="443"/>
      <c r="E14" s="443"/>
      <c r="F14" s="108" t="s">
        <v>30</v>
      </c>
      <c r="G14" s="108" t="s">
        <v>31</v>
      </c>
      <c r="H14" s="443" t="s">
        <v>32</v>
      </c>
      <c r="I14" s="481"/>
    </row>
    <row r="15" spans="1:9" s="125" customFormat="1" ht="15" customHeight="1" x14ac:dyDescent="0.25">
      <c r="A15" s="149">
        <v>43313</v>
      </c>
      <c r="B15" s="89">
        <v>119</v>
      </c>
      <c r="C15" s="482" t="s">
        <v>529</v>
      </c>
      <c r="D15" s="482"/>
      <c r="E15" s="482"/>
      <c r="F15" s="149">
        <v>43314</v>
      </c>
      <c r="G15" s="89">
        <v>10.5</v>
      </c>
      <c r="H15" s="482" t="s">
        <v>525</v>
      </c>
      <c r="I15" s="482"/>
    </row>
    <row r="16" spans="1:9" s="125" customFormat="1" ht="15" customHeight="1" x14ac:dyDescent="0.25">
      <c r="A16" s="149">
        <v>43314</v>
      </c>
      <c r="B16" s="89">
        <v>2600</v>
      </c>
      <c r="C16" s="482" t="s">
        <v>561</v>
      </c>
      <c r="D16" s="482"/>
      <c r="E16" s="482"/>
      <c r="F16" s="149">
        <v>43314</v>
      </c>
      <c r="G16" s="89">
        <v>26.25</v>
      </c>
      <c r="H16" s="482" t="s">
        <v>524</v>
      </c>
      <c r="I16" s="482"/>
    </row>
    <row r="17" spans="1:9" s="125" customFormat="1" ht="15" customHeight="1" x14ac:dyDescent="0.25">
      <c r="A17" s="149">
        <v>43314</v>
      </c>
      <c r="B17" s="89">
        <v>3</v>
      </c>
      <c r="C17" s="482" t="s">
        <v>217</v>
      </c>
      <c r="D17" s="482"/>
      <c r="E17" s="482"/>
      <c r="F17" s="149">
        <v>43314</v>
      </c>
      <c r="G17" s="89">
        <v>185</v>
      </c>
      <c r="H17" s="482" t="s">
        <v>239</v>
      </c>
      <c r="I17" s="482"/>
    </row>
    <row r="18" spans="1:9" s="125" customFormat="1" ht="15" customHeight="1" x14ac:dyDescent="0.25">
      <c r="A18" s="149">
        <v>43318</v>
      </c>
      <c r="B18" s="89">
        <v>5000</v>
      </c>
      <c r="C18" s="482" t="s">
        <v>562</v>
      </c>
      <c r="D18" s="482"/>
      <c r="E18" s="482"/>
      <c r="F18" s="149">
        <v>43314</v>
      </c>
      <c r="G18" s="89">
        <v>5000</v>
      </c>
      <c r="H18" s="482" t="s">
        <v>290</v>
      </c>
      <c r="I18" s="482"/>
    </row>
    <row r="19" spans="1:9" s="125" customFormat="1" ht="15" customHeight="1" x14ac:dyDescent="0.25">
      <c r="A19" s="149">
        <v>43318</v>
      </c>
      <c r="B19" s="89">
        <v>4</v>
      </c>
      <c r="C19" s="482" t="s">
        <v>217</v>
      </c>
      <c r="D19" s="482"/>
      <c r="E19" s="482"/>
      <c r="F19" s="149">
        <v>43319</v>
      </c>
      <c r="G19" s="89">
        <v>92.5</v>
      </c>
      <c r="H19" s="482" t="s">
        <v>16</v>
      </c>
      <c r="I19" s="482"/>
    </row>
    <row r="20" spans="1:9" s="125" customFormat="1" ht="15" customHeight="1" x14ac:dyDescent="0.25">
      <c r="A20" s="149">
        <v>43319</v>
      </c>
      <c r="B20" s="89">
        <v>1700</v>
      </c>
      <c r="C20" s="482" t="s">
        <v>403</v>
      </c>
      <c r="D20" s="482"/>
      <c r="E20" s="482"/>
      <c r="F20" s="149">
        <v>43325</v>
      </c>
      <c r="G20" s="89">
        <v>107</v>
      </c>
      <c r="H20" s="482" t="s">
        <v>21</v>
      </c>
      <c r="I20" s="482"/>
    </row>
    <row r="21" spans="1:9" s="125" customFormat="1" ht="15" customHeight="1" x14ac:dyDescent="0.25">
      <c r="A21" s="149">
        <v>43319</v>
      </c>
      <c r="B21" s="89">
        <v>4</v>
      </c>
      <c r="C21" s="482" t="s">
        <v>217</v>
      </c>
      <c r="D21" s="482"/>
      <c r="E21" s="482"/>
      <c r="F21" s="149">
        <v>43325</v>
      </c>
      <c r="G21" s="89">
        <v>374</v>
      </c>
      <c r="H21" s="482" t="s">
        <v>20</v>
      </c>
      <c r="I21" s="482"/>
    </row>
    <row r="22" spans="1:9" s="125" customFormat="1" ht="15" customHeight="1" x14ac:dyDescent="0.25">
      <c r="A22" s="149">
        <v>43319</v>
      </c>
      <c r="B22" s="89">
        <v>1800</v>
      </c>
      <c r="C22" s="482" t="s">
        <v>404</v>
      </c>
      <c r="D22" s="482"/>
      <c r="E22" s="482"/>
      <c r="F22" s="149">
        <v>43325</v>
      </c>
      <c r="G22" s="89">
        <v>44</v>
      </c>
      <c r="H22" s="482" t="s">
        <v>18</v>
      </c>
      <c r="I22" s="482"/>
    </row>
    <row r="23" spans="1:9" s="125" customFormat="1" ht="15" customHeight="1" x14ac:dyDescent="0.25">
      <c r="A23" s="149">
        <v>43319</v>
      </c>
      <c r="B23" s="89">
        <v>4</v>
      </c>
      <c r="C23" s="482" t="s">
        <v>217</v>
      </c>
      <c r="D23" s="482"/>
      <c r="E23" s="482"/>
      <c r="F23" s="149">
        <v>43325</v>
      </c>
      <c r="G23" s="89">
        <v>51</v>
      </c>
      <c r="H23" s="482" t="s">
        <v>19</v>
      </c>
      <c r="I23" s="482"/>
    </row>
    <row r="24" spans="1:9" s="125" customFormat="1" ht="15" customHeight="1" x14ac:dyDescent="0.25">
      <c r="A24" s="149">
        <v>43319</v>
      </c>
      <c r="B24" s="89">
        <v>1800</v>
      </c>
      <c r="C24" s="482" t="s">
        <v>409</v>
      </c>
      <c r="D24" s="482"/>
      <c r="E24" s="482"/>
      <c r="F24" s="149">
        <v>43325</v>
      </c>
      <c r="G24" s="89">
        <v>99</v>
      </c>
      <c r="H24" s="482" t="s">
        <v>22</v>
      </c>
      <c r="I24" s="482"/>
    </row>
    <row r="25" spans="1:9" s="125" customFormat="1" ht="15" customHeight="1" x14ac:dyDescent="0.25">
      <c r="A25" s="149">
        <v>43319</v>
      </c>
      <c r="B25" s="89">
        <v>2</v>
      </c>
      <c r="C25" s="482" t="s">
        <v>217</v>
      </c>
      <c r="D25" s="482"/>
      <c r="E25" s="482"/>
      <c r="F25" s="149">
        <v>43328</v>
      </c>
      <c r="G25" s="89">
        <v>6000</v>
      </c>
      <c r="H25" s="482" t="s">
        <v>290</v>
      </c>
      <c r="I25" s="482"/>
    </row>
    <row r="26" spans="1:9" s="125" customFormat="1" ht="15" customHeight="1" x14ac:dyDescent="0.25">
      <c r="A26" s="149">
        <v>43320</v>
      </c>
      <c r="B26" s="89">
        <v>2265</v>
      </c>
      <c r="C26" s="482" t="s">
        <v>368</v>
      </c>
      <c r="D26" s="482"/>
      <c r="E26" s="482"/>
      <c r="F26" s="149"/>
      <c r="G26" s="89"/>
      <c r="H26" s="482"/>
      <c r="I26" s="482"/>
    </row>
    <row r="27" spans="1:9" s="125" customFormat="1" ht="15" customHeight="1" x14ac:dyDescent="0.25">
      <c r="A27" s="149">
        <v>43320</v>
      </c>
      <c r="B27" s="89">
        <v>4</v>
      </c>
      <c r="C27" s="482" t="s">
        <v>217</v>
      </c>
      <c r="D27" s="482"/>
      <c r="E27" s="482"/>
      <c r="F27" s="149"/>
      <c r="G27" s="89"/>
      <c r="H27" s="482"/>
      <c r="I27" s="482"/>
    </row>
    <row r="28" spans="1:9" s="125" customFormat="1" ht="15" customHeight="1" x14ac:dyDescent="0.25">
      <c r="A28" s="149">
        <v>43321</v>
      </c>
      <c r="B28" s="89">
        <v>175</v>
      </c>
      <c r="C28" s="482" t="s">
        <v>529</v>
      </c>
      <c r="D28" s="482"/>
      <c r="E28" s="482"/>
      <c r="F28" s="149"/>
      <c r="G28" s="89"/>
      <c r="H28" s="482"/>
      <c r="I28" s="482"/>
    </row>
    <row r="29" spans="1:9" s="125" customFormat="1" ht="15" customHeight="1" x14ac:dyDescent="0.25">
      <c r="A29" s="149">
        <v>43322</v>
      </c>
      <c r="B29" s="89">
        <v>5300</v>
      </c>
      <c r="C29" s="482" t="s">
        <v>368</v>
      </c>
      <c r="D29" s="482"/>
      <c r="E29" s="482"/>
      <c r="F29" s="149"/>
      <c r="G29" s="89"/>
      <c r="H29" s="482"/>
      <c r="I29" s="482"/>
    </row>
    <row r="30" spans="1:9" s="125" customFormat="1" ht="15" customHeight="1" x14ac:dyDescent="0.25">
      <c r="A30" s="149">
        <v>43322</v>
      </c>
      <c r="B30" s="89">
        <v>4</v>
      </c>
      <c r="C30" s="482" t="s">
        <v>217</v>
      </c>
      <c r="D30" s="482"/>
      <c r="E30" s="482"/>
      <c r="F30" s="149"/>
      <c r="G30" s="89"/>
      <c r="H30" s="482"/>
      <c r="I30" s="482"/>
    </row>
    <row r="31" spans="1:9" s="125" customFormat="1" ht="15" customHeight="1" x14ac:dyDescent="0.25">
      <c r="A31" s="149">
        <v>43323</v>
      </c>
      <c r="B31" s="89">
        <v>400</v>
      </c>
      <c r="C31" s="482" t="s">
        <v>238</v>
      </c>
      <c r="D31" s="482"/>
      <c r="E31" s="482"/>
      <c r="F31" s="149"/>
      <c r="G31" s="89"/>
      <c r="H31" s="482"/>
      <c r="I31" s="482"/>
    </row>
    <row r="32" spans="1:9" s="125" customFormat="1" ht="15" customHeight="1" x14ac:dyDescent="0.25">
      <c r="A32" s="149">
        <v>43323</v>
      </c>
      <c r="B32" s="89">
        <v>1.75</v>
      </c>
      <c r="C32" s="482" t="s">
        <v>217</v>
      </c>
      <c r="D32" s="482"/>
      <c r="E32" s="482"/>
      <c r="F32" s="149"/>
      <c r="G32" s="89"/>
      <c r="H32" s="482"/>
      <c r="I32" s="482"/>
    </row>
    <row r="33" spans="1:9" s="125" customFormat="1" ht="15" customHeight="1" x14ac:dyDescent="0.25">
      <c r="A33" s="149">
        <v>43325</v>
      </c>
      <c r="B33" s="89">
        <v>15000</v>
      </c>
      <c r="C33" s="482" t="s">
        <v>523</v>
      </c>
      <c r="D33" s="482"/>
      <c r="E33" s="482"/>
      <c r="F33" s="149"/>
      <c r="G33" s="89"/>
      <c r="H33" s="482"/>
      <c r="I33" s="482"/>
    </row>
    <row r="34" spans="1:9" s="125" customFormat="1" ht="15" customHeight="1" x14ac:dyDescent="0.25">
      <c r="A34" s="149">
        <v>43325</v>
      </c>
      <c r="B34" s="89">
        <v>4</v>
      </c>
      <c r="C34" s="482" t="s">
        <v>217</v>
      </c>
      <c r="D34" s="482"/>
      <c r="E34" s="482"/>
      <c r="F34" s="149"/>
      <c r="G34" s="89"/>
      <c r="H34" s="482"/>
      <c r="I34" s="482"/>
    </row>
    <row r="35" spans="1:9" s="125" customFormat="1" ht="15" customHeight="1" x14ac:dyDescent="0.25">
      <c r="A35" s="149">
        <v>43325</v>
      </c>
      <c r="B35" s="89">
        <v>68.400000000000006</v>
      </c>
      <c r="C35" s="482" t="s">
        <v>273</v>
      </c>
      <c r="D35" s="482"/>
      <c r="E35" s="482"/>
      <c r="F35" s="149"/>
      <c r="G35" s="89"/>
      <c r="H35" s="482"/>
      <c r="I35" s="482"/>
    </row>
    <row r="36" spans="1:9" s="125" customFormat="1" ht="15" customHeight="1" x14ac:dyDescent="0.25">
      <c r="A36" s="149">
        <v>43329</v>
      </c>
      <c r="B36" s="89">
        <v>10000</v>
      </c>
      <c r="C36" s="482" t="s">
        <v>523</v>
      </c>
      <c r="D36" s="482"/>
      <c r="E36" s="482"/>
      <c r="F36" s="149"/>
      <c r="G36" s="89"/>
      <c r="H36" s="482"/>
      <c r="I36" s="482"/>
    </row>
    <row r="37" spans="1:9" s="125" customFormat="1" ht="15" customHeight="1" x14ac:dyDescent="0.25">
      <c r="A37" s="149">
        <v>43329</v>
      </c>
      <c r="B37" s="89">
        <v>6.5</v>
      </c>
      <c r="C37" s="482" t="s">
        <v>217</v>
      </c>
      <c r="D37" s="482"/>
      <c r="E37" s="482"/>
      <c r="F37" s="149"/>
      <c r="G37" s="89"/>
      <c r="H37" s="482"/>
      <c r="I37" s="482"/>
    </row>
    <row r="38" spans="1:9" s="125" customFormat="1" ht="15" customHeight="1" x14ac:dyDescent="0.25">
      <c r="A38" s="149">
        <v>43329</v>
      </c>
      <c r="B38" s="89">
        <v>2350.0700000000002</v>
      </c>
      <c r="C38" s="482" t="s">
        <v>562</v>
      </c>
      <c r="D38" s="482"/>
      <c r="E38" s="482"/>
      <c r="F38" s="149"/>
      <c r="G38" s="89"/>
      <c r="H38" s="482"/>
      <c r="I38" s="482"/>
    </row>
    <row r="39" spans="1:9" s="125" customFormat="1" ht="15" customHeight="1" x14ac:dyDescent="0.25">
      <c r="A39" s="149">
        <v>43329</v>
      </c>
      <c r="B39" s="89">
        <v>4</v>
      </c>
      <c r="C39" s="482" t="s">
        <v>217</v>
      </c>
      <c r="D39" s="482"/>
      <c r="E39" s="482"/>
      <c r="F39" s="149"/>
      <c r="G39" s="89"/>
      <c r="H39" s="482"/>
      <c r="I39" s="482"/>
    </row>
    <row r="40" spans="1:9" s="125" customFormat="1" ht="15" customHeight="1" x14ac:dyDescent="0.25">
      <c r="A40" s="149">
        <v>43329</v>
      </c>
      <c r="B40" s="89">
        <v>3924.37</v>
      </c>
      <c r="C40" s="482" t="s">
        <v>562</v>
      </c>
      <c r="D40" s="482"/>
      <c r="E40" s="482"/>
      <c r="F40" s="149"/>
      <c r="G40" s="89"/>
      <c r="H40" s="482"/>
      <c r="I40" s="482"/>
    </row>
    <row r="41" spans="1:9" s="125" customFormat="1" ht="15" customHeight="1" x14ac:dyDescent="0.25">
      <c r="A41" s="149">
        <v>43329</v>
      </c>
      <c r="B41" s="89">
        <v>4</v>
      </c>
      <c r="C41" s="482" t="s">
        <v>217</v>
      </c>
      <c r="D41" s="482"/>
      <c r="E41" s="482"/>
      <c r="F41" s="149"/>
      <c r="G41" s="89"/>
      <c r="H41" s="482"/>
      <c r="I41" s="482"/>
    </row>
    <row r="42" spans="1:9" s="125" customFormat="1" ht="15" customHeight="1" x14ac:dyDescent="0.25">
      <c r="A42" s="149">
        <v>43329</v>
      </c>
      <c r="B42" s="89">
        <v>175</v>
      </c>
      <c r="C42" s="482" t="s">
        <v>529</v>
      </c>
      <c r="D42" s="482"/>
      <c r="E42" s="482"/>
      <c r="F42" s="149"/>
      <c r="G42" s="89"/>
      <c r="H42" s="482"/>
      <c r="I42" s="482"/>
    </row>
    <row r="43" spans="1:9" s="125" customFormat="1" ht="15" customHeight="1" x14ac:dyDescent="0.25">
      <c r="A43" s="149">
        <v>43332</v>
      </c>
      <c r="B43" s="89">
        <v>1000</v>
      </c>
      <c r="C43" s="482" t="s">
        <v>238</v>
      </c>
      <c r="D43" s="482"/>
      <c r="E43" s="482"/>
      <c r="F43" s="149"/>
      <c r="G43" s="89"/>
      <c r="H43" s="482"/>
      <c r="I43" s="482"/>
    </row>
    <row r="44" spans="1:9" s="125" customFormat="1" ht="15" customHeight="1" x14ac:dyDescent="0.25">
      <c r="A44" s="149">
        <v>43332</v>
      </c>
      <c r="B44" s="89">
        <v>1.75</v>
      </c>
      <c r="C44" s="482" t="s">
        <v>217</v>
      </c>
      <c r="D44" s="482"/>
      <c r="E44" s="482"/>
      <c r="F44" s="149"/>
      <c r="G44" s="89"/>
      <c r="H44" s="482"/>
      <c r="I44" s="482"/>
    </row>
    <row r="45" spans="1:9" s="125" customFormat="1" ht="15" customHeight="1" x14ac:dyDescent="0.25">
      <c r="A45" s="149">
        <v>43339</v>
      </c>
      <c r="B45" s="89">
        <v>1350</v>
      </c>
      <c r="C45" s="482" t="s">
        <v>563</v>
      </c>
      <c r="D45" s="482"/>
      <c r="E45" s="482"/>
      <c r="F45" s="149"/>
      <c r="G45" s="89"/>
      <c r="H45" s="482"/>
      <c r="I45" s="482"/>
    </row>
    <row r="46" spans="1:9" s="125" customFormat="1" ht="15" customHeight="1" x14ac:dyDescent="0.25">
      <c r="A46" s="149">
        <v>43339</v>
      </c>
      <c r="B46" s="89">
        <v>4</v>
      </c>
      <c r="C46" s="482" t="s">
        <v>217</v>
      </c>
      <c r="D46" s="482"/>
      <c r="E46" s="482"/>
      <c r="F46" s="149"/>
      <c r="G46" s="89"/>
      <c r="H46" s="482"/>
      <c r="I46" s="482"/>
    </row>
    <row r="47" spans="1:9" s="125" customFormat="1" ht="15" customHeight="1" x14ac:dyDescent="0.25">
      <c r="A47" s="149">
        <v>43339</v>
      </c>
      <c r="B47" s="89">
        <v>2100</v>
      </c>
      <c r="C47" s="482" t="s">
        <v>474</v>
      </c>
      <c r="D47" s="482"/>
      <c r="E47" s="482"/>
      <c r="F47" s="149"/>
      <c r="G47" s="89"/>
      <c r="H47" s="482"/>
      <c r="I47" s="482"/>
    </row>
    <row r="48" spans="1:9" s="125" customFormat="1" ht="15" customHeight="1" x14ac:dyDescent="0.25">
      <c r="A48" s="149">
        <v>43339</v>
      </c>
      <c r="B48" s="89">
        <v>4</v>
      </c>
      <c r="C48" s="482" t="s">
        <v>217</v>
      </c>
      <c r="D48" s="482"/>
      <c r="E48" s="482"/>
      <c r="F48" s="149"/>
      <c r="G48" s="89"/>
      <c r="H48" s="482"/>
      <c r="I48" s="482"/>
    </row>
    <row r="49" spans="1:9" s="125" customFormat="1" ht="15" customHeight="1" x14ac:dyDescent="0.25">
      <c r="A49" s="149">
        <v>43340</v>
      </c>
      <c r="B49" s="89">
        <v>25</v>
      </c>
      <c r="C49" s="482" t="s">
        <v>238</v>
      </c>
      <c r="D49" s="482"/>
      <c r="E49" s="482"/>
      <c r="F49" s="149"/>
      <c r="G49" s="89"/>
      <c r="H49" s="482"/>
      <c r="I49" s="482"/>
    </row>
    <row r="50" spans="1:9" s="125" customFormat="1" ht="15" customHeight="1" x14ac:dyDescent="0.25">
      <c r="A50" s="149">
        <v>43340</v>
      </c>
      <c r="B50" s="89">
        <v>2</v>
      </c>
      <c r="C50" s="482" t="s">
        <v>217</v>
      </c>
      <c r="D50" s="482"/>
      <c r="E50" s="482"/>
      <c r="F50" s="149"/>
      <c r="G50" s="89"/>
      <c r="H50" s="482"/>
      <c r="I50" s="482"/>
    </row>
    <row r="51" spans="1:9" s="125" customFormat="1" ht="15" customHeight="1" x14ac:dyDescent="0.25">
      <c r="A51" s="149">
        <v>43341</v>
      </c>
      <c r="B51" s="89">
        <v>175</v>
      </c>
      <c r="C51" s="482" t="s">
        <v>529</v>
      </c>
      <c r="D51" s="482"/>
      <c r="E51" s="482"/>
      <c r="F51" s="149"/>
      <c r="G51" s="89"/>
      <c r="H51" s="482"/>
      <c r="I51" s="482"/>
    </row>
    <row r="52" spans="1:9" s="125" customFormat="1" ht="15" customHeight="1" x14ac:dyDescent="0.25">
      <c r="A52" s="149">
        <v>43343</v>
      </c>
      <c r="B52" s="89">
        <v>1200</v>
      </c>
      <c r="C52" s="482" t="s">
        <v>564</v>
      </c>
      <c r="D52" s="482"/>
      <c r="E52" s="482"/>
      <c r="F52" s="149"/>
      <c r="G52" s="89"/>
      <c r="H52" s="474"/>
      <c r="I52" s="474"/>
    </row>
    <row r="53" spans="1:9" s="125" customFormat="1" ht="15" customHeight="1" x14ac:dyDescent="0.25">
      <c r="A53" s="149">
        <v>43343</v>
      </c>
      <c r="B53" s="89">
        <v>4</v>
      </c>
      <c r="C53" s="482" t="s">
        <v>217</v>
      </c>
      <c r="D53" s="482"/>
      <c r="E53" s="482"/>
      <c r="F53" s="149"/>
      <c r="G53" s="89"/>
      <c r="H53" s="474"/>
      <c r="I53" s="474"/>
    </row>
    <row r="54" spans="1:9" s="125" customFormat="1" ht="15" customHeight="1" x14ac:dyDescent="0.25">
      <c r="A54" s="149">
        <v>43343</v>
      </c>
      <c r="B54" s="89">
        <v>6531.72</v>
      </c>
      <c r="C54" s="482" t="s">
        <v>523</v>
      </c>
      <c r="D54" s="482"/>
      <c r="E54" s="482"/>
      <c r="F54" s="149"/>
      <c r="G54" s="89"/>
      <c r="H54" s="474"/>
      <c r="I54" s="474"/>
    </row>
    <row r="55" spans="1:9" s="125" customFormat="1" ht="15" customHeight="1" x14ac:dyDescent="0.25">
      <c r="A55" s="149">
        <v>43343</v>
      </c>
      <c r="B55" s="89">
        <v>4</v>
      </c>
      <c r="C55" s="482" t="s">
        <v>217</v>
      </c>
      <c r="D55" s="482"/>
      <c r="E55" s="482"/>
      <c r="F55" s="149"/>
      <c r="G55" s="89"/>
      <c r="H55" s="474"/>
      <c r="I55" s="474"/>
    </row>
    <row r="56" spans="1:9" s="125" customFormat="1" ht="15" customHeight="1" x14ac:dyDescent="0.25">
      <c r="A56" s="149">
        <v>43343</v>
      </c>
      <c r="B56" s="89">
        <v>533</v>
      </c>
      <c r="C56" s="482" t="s">
        <v>289</v>
      </c>
      <c r="D56" s="482"/>
      <c r="E56" s="482"/>
      <c r="F56" s="149"/>
      <c r="G56" s="89"/>
      <c r="H56" s="474"/>
      <c r="I56" s="474"/>
    </row>
    <row r="57" spans="1:9" s="125" customFormat="1" ht="15" customHeight="1" x14ac:dyDescent="0.25">
      <c r="A57" s="149">
        <v>43343</v>
      </c>
      <c r="B57" s="89">
        <v>4</v>
      </c>
      <c r="C57" s="482" t="s">
        <v>217</v>
      </c>
      <c r="D57" s="482"/>
      <c r="E57" s="482"/>
      <c r="F57" s="149"/>
      <c r="G57" s="89"/>
      <c r="H57" s="474"/>
      <c r="I57" s="474"/>
    </row>
    <row r="58" spans="1:9" s="125" customFormat="1" ht="15" customHeight="1" x14ac:dyDescent="0.25">
      <c r="A58" s="149">
        <v>43343</v>
      </c>
      <c r="B58" s="89">
        <v>1916.39</v>
      </c>
      <c r="C58" s="482" t="s">
        <v>343</v>
      </c>
      <c r="D58" s="482"/>
      <c r="E58" s="482"/>
      <c r="F58" s="149"/>
      <c r="G58" s="89"/>
      <c r="H58" s="474"/>
      <c r="I58" s="474"/>
    </row>
    <row r="59" spans="1:9" s="125" customFormat="1" ht="15" customHeight="1" x14ac:dyDescent="0.25">
      <c r="A59" s="149">
        <v>43343</v>
      </c>
      <c r="B59" s="159">
        <v>533</v>
      </c>
      <c r="C59" s="482" t="s">
        <v>397</v>
      </c>
      <c r="D59" s="482"/>
      <c r="E59" s="482"/>
      <c r="F59" s="149"/>
      <c r="G59" s="89"/>
      <c r="H59" s="475"/>
      <c r="I59" s="534"/>
    </row>
    <row r="60" spans="1:9" s="125" customFormat="1" ht="15" customHeight="1" x14ac:dyDescent="0.25">
      <c r="A60" s="149">
        <v>43343</v>
      </c>
      <c r="B60" s="89">
        <v>4</v>
      </c>
      <c r="C60" s="482" t="s">
        <v>217</v>
      </c>
      <c r="D60" s="482"/>
      <c r="E60" s="482"/>
      <c r="F60" s="149"/>
      <c r="G60" s="89"/>
      <c r="H60" s="475"/>
      <c r="I60" s="534"/>
    </row>
    <row r="61" spans="1:9" s="125" customFormat="1" ht="15" customHeight="1" x14ac:dyDescent="0.25">
      <c r="A61" s="149">
        <v>43343</v>
      </c>
      <c r="B61" s="159">
        <v>533</v>
      </c>
      <c r="C61" s="482" t="s">
        <v>542</v>
      </c>
      <c r="D61" s="482"/>
      <c r="E61" s="482"/>
      <c r="F61" s="149"/>
      <c r="G61" s="89"/>
      <c r="H61" s="475"/>
      <c r="I61" s="534"/>
    </row>
    <row r="62" spans="1:9" s="125" customFormat="1" ht="15" customHeight="1" x14ac:dyDescent="0.25">
      <c r="A62" s="149">
        <v>43343</v>
      </c>
      <c r="B62" s="89">
        <v>4</v>
      </c>
      <c r="C62" s="482" t="s">
        <v>217</v>
      </c>
      <c r="D62" s="482"/>
      <c r="E62" s="482"/>
      <c r="F62" s="149"/>
      <c r="G62" s="89"/>
      <c r="H62" s="475"/>
      <c r="I62" s="534"/>
    </row>
    <row r="63" spans="1:9" s="125" customFormat="1" x14ac:dyDescent="0.25">
      <c r="A63" s="149">
        <v>43343</v>
      </c>
      <c r="B63" s="159">
        <v>700</v>
      </c>
      <c r="C63" s="482" t="s">
        <v>238</v>
      </c>
      <c r="D63" s="482"/>
      <c r="E63" s="482"/>
      <c r="F63" s="127"/>
      <c r="G63" s="127"/>
      <c r="H63" s="535"/>
      <c r="I63" s="536"/>
    </row>
    <row r="64" spans="1:9" x14ac:dyDescent="0.25">
      <c r="A64" s="149">
        <v>43343</v>
      </c>
      <c r="B64" s="89">
        <v>4</v>
      </c>
      <c r="C64" s="482" t="s">
        <v>217</v>
      </c>
      <c r="D64" s="482"/>
      <c r="E64" s="482"/>
      <c r="F64" s="127"/>
      <c r="G64" s="127"/>
      <c r="H64" s="399"/>
      <c r="I64" s="537"/>
    </row>
    <row r="65" spans="2:7" x14ac:dyDescent="0.25">
      <c r="B65" s="125"/>
      <c r="C65" s="125"/>
      <c r="D65" s="125"/>
      <c r="E65" s="125"/>
      <c r="F65" s="125"/>
      <c r="G65" s="125"/>
    </row>
  </sheetData>
  <mergeCells count="121">
    <mergeCell ref="C59:E59"/>
    <mergeCell ref="C60:E60"/>
    <mergeCell ref="C61:E61"/>
    <mergeCell ref="C62:E62"/>
    <mergeCell ref="C63:E63"/>
    <mergeCell ref="C64:E64"/>
    <mergeCell ref="H59:I59"/>
    <mergeCell ref="H60:I60"/>
    <mergeCell ref="H61:I61"/>
    <mergeCell ref="H62:I62"/>
    <mergeCell ref="H63:I63"/>
    <mergeCell ref="H64:I64"/>
    <mergeCell ref="C6:D6"/>
    <mergeCell ref="C7:D7"/>
    <mergeCell ref="C8:D8"/>
    <mergeCell ref="C9:D9"/>
    <mergeCell ref="C10:D10"/>
    <mergeCell ref="E10:F10"/>
    <mergeCell ref="C2:I2"/>
    <mergeCell ref="C3:D4"/>
    <mergeCell ref="E3:F3"/>
    <mergeCell ref="G3:H3"/>
    <mergeCell ref="I3:I4"/>
    <mergeCell ref="C5:D5"/>
    <mergeCell ref="E5:F5"/>
    <mergeCell ref="G5:H5"/>
    <mergeCell ref="C15:E15"/>
    <mergeCell ref="H15:I15"/>
    <mergeCell ref="C16:E16"/>
    <mergeCell ref="H16:I16"/>
    <mergeCell ref="C17:E17"/>
    <mergeCell ref="H17:I17"/>
    <mergeCell ref="G10:H10"/>
    <mergeCell ref="A11:I11"/>
    <mergeCell ref="A12:I12"/>
    <mergeCell ref="A13:E13"/>
    <mergeCell ref="F13:I13"/>
    <mergeCell ref="C14:E14"/>
    <mergeCell ref="H14:I14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51:E51"/>
    <mergeCell ref="H51:I51"/>
    <mergeCell ref="C52:E52"/>
    <mergeCell ref="H52:I52"/>
    <mergeCell ref="C53:E53"/>
    <mergeCell ref="H53:I53"/>
    <mergeCell ref="C48:E48"/>
    <mergeCell ref="H48:I48"/>
    <mergeCell ref="C49:E49"/>
    <mergeCell ref="H49:I49"/>
    <mergeCell ref="C50:E50"/>
    <mergeCell ref="H50:I50"/>
    <mergeCell ref="C57:E57"/>
    <mergeCell ref="H57:I57"/>
    <mergeCell ref="C58:E58"/>
    <mergeCell ref="H58:I58"/>
    <mergeCell ref="C54:E54"/>
    <mergeCell ref="H54:I54"/>
    <mergeCell ref="C55:E55"/>
    <mergeCell ref="H55:I55"/>
    <mergeCell ref="C56:E56"/>
    <mergeCell ref="H56:I56"/>
  </mergeCells>
  <pageMargins left="0.7" right="0.7" top="0.75" bottom="0.75" header="0.3" footer="0.3"/>
  <pageSetup paperSize="9" scale="77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9"/>
  <dimension ref="A1:I75"/>
  <sheetViews>
    <sheetView zoomScaleNormal="100" workbookViewId="0">
      <selection activeCell="B15" sqref="B15:G75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3.28515625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565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356" t="s">
        <v>1</v>
      </c>
      <c r="H3" s="356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 t="s">
        <v>2</v>
      </c>
      <c r="I4" s="412"/>
    </row>
    <row r="5" spans="1:9" ht="30.75" customHeight="1" x14ac:dyDescent="0.25">
      <c r="C5" s="425" t="s">
        <v>566</v>
      </c>
      <c r="D5" s="359"/>
      <c r="E5" s="360">
        <v>9890.7099999999991</v>
      </c>
      <c r="F5" s="360"/>
      <c r="G5" s="360">
        <v>1524.01</v>
      </c>
      <c r="H5" s="360"/>
      <c r="I5" s="27"/>
    </row>
    <row r="6" spans="1:9" x14ac:dyDescent="0.25">
      <c r="C6" s="419" t="s">
        <v>3</v>
      </c>
      <c r="D6" s="362"/>
      <c r="E6" s="10">
        <v>10331.25</v>
      </c>
      <c r="F6" s="10">
        <v>54404.08</v>
      </c>
      <c r="G6" s="10">
        <v>3630.3</v>
      </c>
      <c r="H6" s="10"/>
      <c r="I6" s="28"/>
    </row>
    <row r="7" spans="1:9" x14ac:dyDescent="0.25">
      <c r="C7" s="419" t="s">
        <v>473</v>
      </c>
      <c r="D7" s="362"/>
      <c r="E7" s="10">
        <v>0</v>
      </c>
      <c r="F7" s="10"/>
      <c r="G7" s="10"/>
      <c r="H7" s="10"/>
      <c r="I7" s="28"/>
    </row>
    <row r="8" spans="1:9" x14ac:dyDescent="0.25">
      <c r="C8" s="532" t="s">
        <v>298</v>
      </c>
      <c r="D8" s="533"/>
      <c r="E8" s="10">
        <v>0</v>
      </c>
      <c r="F8" s="10"/>
      <c r="G8" s="10"/>
      <c r="H8" s="10"/>
      <c r="I8" s="28"/>
    </row>
    <row r="9" spans="1:9" x14ac:dyDescent="0.25">
      <c r="C9" s="419" t="s">
        <v>6</v>
      </c>
      <c r="D9" s="362"/>
      <c r="E9" s="10">
        <v>61450.23</v>
      </c>
      <c r="F9" s="10"/>
      <c r="G9" s="10">
        <v>1231</v>
      </c>
      <c r="H9" s="10"/>
      <c r="I9" s="28"/>
    </row>
    <row r="10" spans="1:9" ht="36.75" customHeight="1" thickBot="1" x14ac:dyDescent="0.3">
      <c r="C10" s="420" t="s">
        <v>567</v>
      </c>
      <c r="D10" s="421"/>
      <c r="E10" s="422">
        <f>E5+E6+F6+E7+E8-E9</f>
        <v>13175.810000000005</v>
      </c>
      <c r="F10" s="422"/>
      <c r="G10" s="422">
        <f>G5+G6+H6+G7+G8-G9</f>
        <v>3923.3100000000004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x14ac:dyDescent="0.25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51" t="s">
        <v>30</v>
      </c>
      <c r="B14" s="151" t="s">
        <v>31</v>
      </c>
      <c r="C14" s="349" t="s">
        <v>32</v>
      </c>
      <c r="D14" s="349"/>
      <c r="E14" s="349"/>
      <c r="F14" s="151" t="s">
        <v>30</v>
      </c>
      <c r="G14" s="151" t="s">
        <v>31</v>
      </c>
      <c r="H14" s="349" t="s">
        <v>32</v>
      </c>
      <c r="I14" s="349"/>
    </row>
    <row r="15" spans="1:9" s="125" customFormat="1" ht="15" customHeight="1" x14ac:dyDescent="0.25">
      <c r="A15" s="149">
        <v>43345</v>
      </c>
      <c r="B15" s="89">
        <v>175</v>
      </c>
      <c r="C15" s="482" t="s">
        <v>529</v>
      </c>
      <c r="D15" s="482"/>
      <c r="E15" s="482"/>
      <c r="F15" s="149">
        <v>43345</v>
      </c>
      <c r="G15" s="89">
        <v>26.25</v>
      </c>
      <c r="H15" s="482" t="s">
        <v>524</v>
      </c>
      <c r="I15" s="482"/>
    </row>
    <row r="16" spans="1:9" s="125" customFormat="1" ht="15" customHeight="1" x14ac:dyDescent="0.25">
      <c r="A16" s="149">
        <v>43348</v>
      </c>
      <c r="B16" s="89">
        <v>54.4</v>
      </c>
      <c r="C16" s="482" t="s">
        <v>483</v>
      </c>
      <c r="D16" s="482"/>
      <c r="E16" s="482"/>
      <c r="F16" s="149">
        <v>43345</v>
      </c>
      <c r="G16" s="89">
        <v>10.5</v>
      </c>
      <c r="H16" s="482" t="s">
        <v>525</v>
      </c>
      <c r="I16" s="482"/>
    </row>
    <row r="17" spans="1:9" s="125" customFormat="1" ht="15" customHeight="1" x14ac:dyDescent="0.25">
      <c r="A17" s="149">
        <v>43349</v>
      </c>
      <c r="B17" s="89">
        <v>1000</v>
      </c>
      <c r="C17" s="482" t="s">
        <v>238</v>
      </c>
      <c r="D17" s="482"/>
      <c r="E17" s="482"/>
      <c r="F17" s="149">
        <v>43349</v>
      </c>
      <c r="G17" s="89">
        <v>354.5</v>
      </c>
      <c r="H17" s="482" t="s">
        <v>239</v>
      </c>
      <c r="I17" s="482"/>
    </row>
    <row r="18" spans="1:9" s="125" customFormat="1" ht="15" customHeight="1" x14ac:dyDescent="0.25">
      <c r="A18" s="149">
        <v>43349</v>
      </c>
      <c r="B18" s="89">
        <v>4</v>
      </c>
      <c r="C18" s="482" t="s">
        <v>217</v>
      </c>
      <c r="D18" s="482"/>
      <c r="E18" s="482"/>
      <c r="F18" s="149">
        <v>43353</v>
      </c>
      <c r="G18" s="89">
        <v>91.75</v>
      </c>
      <c r="H18" s="482" t="s">
        <v>16</v>
      </c>
      <c r="I18" s="482"/>
    </row>
    <row r="19" spans="1:9" s="125" customFormat="1" ht="15" customHeight="1" x14ac:dyDescent="0.25">
      <c r="A19" s="149">
        <v>43349</v>
      </c>
      <c r="B19" s="89">
        <v>1500</v>
      </c>
      <c r="C19" s="482" t="s">
        <v>238</v>
      </c>
      <c r="D19" s="482"/>
      <c r="E19" s="482"/>
      <c r="F19" s="149">
        <v>43357</v>
      </c>
      <c r="G19" s="89">
        <v>130</v>
      </c>
      <c r="H19" s="482" t="s">
        <v>22</v>
      </c>
      <c r="I19" s="482"/>
    </row>
    <row r="20" spans="1:9" s="125" customFormat="1" ht="15" customHeight="1" x14ac:dyDescent="0.25">
      <c r="A20" s="149">
        <v>43349</v>
      </c>
      <c r="B20" s="89">
        <v>4</v>
      </c>
      <c r="C20" s="482" t="s">
        <v>217</v>
      </c>
      <c r="D20" s="482"/>
      <c r="E20" s="482"/>
      <c r="F20" s="149">
        <v>43357</v>
      </c>
      <c r="G20" s="89">
        <v>54</v>
      </c>
      <c r="H20" s="482" t="s">
        <v>194</v>
      </c>
      <c r="I20" s="482"/>
    </row>
    <row r="21" spans="1:9" s="125" customFormat="1" ht="15" customHeight="1" x14ac:dyDescent="0.25">
      <c r="A21" s="149">
        <v>43350</v>
      </c>
      <c r="B21" s="89">
        <v>1800</v>
      </c>
      <c r="C21" s="482" t="s">
        <v>404</v>
      </c>
      <c r="D21" s="482"/>
      <c r="E21" s="482"/>
      <c r="F21" s="149">
        <v>43357</v>
      </c>
      <c r="G21" s="89">
        <v>437</v>
      </c>
      <c r="H21" s="482" t="s">
        <v>20</v>
      </c>
      <c r="I21" s="482"/>
    </row>
    <row r="22" spans="1:9" s="125" customFormat="1" ht="15" customHeight="1" x14ac:dyDescent="0.25">
      <c r="A22" s="149">
        <v>43350</v>
      </c>
      <c r="B22" s="89">
        <v>4</v>
      </c>
      <c r="C22" s="482" t="s">
        <v>217</v>
      </c>
      <c r="D22" s="482"/>
      <c r="E22" s="482"/>
      <c r="F22" s="149">
        <v>43357</v>
      </c>
      <c r="G22" s="89">
        <v>71</v>
      </c>
      <c r="H22" s="482" t="s">
        <v>21</v>
      </c>
      <c r="I22" s="482"/>
    </row>
    <row r="23" spans="1:9" s="125" customFormat="1" ht="15" customHeight="1" x14ac:dyDescent="0.25">
      <c r="A23" s="149">
        <v>43350</v>
      </c>
      <c r="B23" s="89">
        <v>1800</v>
      </c>
      <c r="C23" s="482" t="s">
        <v>409</v>
      </c>
      <c r="D23" s="482"/>
      <c r="E23" s="482"/>
      <c r="F23" s="149">
        <v>43357</v>
      </c>
      <c r="G23" s="89">
        <v>56</v>
      </c>
      <c r="H23" s="482" t="s">
        <v>18</v>
      </c>
      <c r="I23" s="482"/>
    </row>
    <row r="24" spans="1:9" s="125" customFormat="1" ht="15" customHeight="1" x14ac:dyDescent="0.25">
      <c r="A24" s="149">
        <v>43350</v>
      </c>
      <c r="B24" s="89">
        <v>4</v>
      </c>
      <c r="C24" s="482" t="s">
        <v>217</v>
      </c>
      <c r="D24" s="482"/>
      <c r="E24" s="482"/>
      <c r="F24" s="149"/>
      <c r="G24" s="89"/>
      <c r="H24" s="482"/>
      <c r="I24" s="482"/>
    </row>
    <row r="25" spans="1:9" s="125" customFormat="1" ht="15" customHeight="1" x14ac:dyDescent="0.25">
      <c r="A25" s="149">
        <v>43350</v>
      </c>
      <c r="B25" s="89">
        <v>2200</v>
      </c>
      <c r="C25" s="482" t="s">
        <v>403</v>
      </c>
      <c r="D25" s="482"/>
      <c r="E25" s="482"/>
      <c r="F25" s="149"/>
      <c r="G25" s="89"/>
      <c r="H25" s="482"/>
      <c r="I25" s="482"/>
    </row>
    <row r="26" spans="1:9" s="125" customFormat="1" ht="15" customHeight="1" x14ac:dyDescent="0.25">
      <c r="A26" s="149">
        <v>43350</v>
      </c>
      <c r="B26" s="89">
        <v>2</v>
      </c>
      <c r="C26" s="482" t="s">
        <v>217</v>
      </c>
      <c r="D26" s="482"/>
      <c r="E26" s="482"/>
      <c r="F26" s="149"/>
      <c r="G26" s="89"/>
      <c r="H26" s="482"/>
      <c r="I26" s="482"/>
    </row>
    <row r="27" spans="1:9" s="125" customFormat="1" ht="15" customHeight="1" x14ac:dyDescent="0.25">
      <c r="A27" s="149">
        <v>43354</v>
      </c>
      <c r="B27" s="89">
        <v>15000</v>
      </c>
      <c r="C27" s="482" t="s">
        <v>523</v>
      </c>
      <c r="D27" s="482"/>
      <c r="E27" s="482"/>
      <c r="F27" s="149"/>
      <c r="G27" s="89"/>
      <c r="H27" s="482"/>
      <c r="I27" s="482"/>
    </row>
    <row r="28" spans="1:9" s="125" customFormat="1" ht="15" customHeight="1" x14ac:dyDescent="0.25">
      <c r="A28" s="149">
        <v>43354</v>
      </c>
      <c r="B28" s="89">
        <v>4</v>
      </c>
      <c r="C28" s="482" t="s">
        <v>217</v>
      </c>
      <c r="D28" s="482"/>
      <c r="E28" s="482"/>
      <c r="F28" s="149"/>
      <c r="G28" s="89"/>
      <c r="H28" s="482"/>
      <c r="I28" s="482"/>
    </row>
    <row r="29" spans="1:9" s="125" customFormat="1" ht="15" customHeight="1" x14ac:dyDescent="0.25">
      <c r="A29" s="149">
        <v>43354</v>
      </c>
      <c r="B29" s="89">
        <v>21</v>
      </c>
      <c r="C29" s="482" t="s">
        <v>568</v>
      </c>
      <c r="D29" s="482"/>
      <c r="E29" s="482"/>
      <c r="F29" s="149"/>
      <c r="G29" s="89"/>
      <c r="H29" s="482"/>
      <c r="I29" s="482"/>
    </row>
    <row r="30" spans="1:9" s="125" customFormat="1" ht="15" customHeight="1" x14ac:dyDescent="0.25">
      <c r="A30" s="149">
        <v>43354</v>
      </c>
      <c r="B30" s="89">
        <v>27.25</v>
      </c>
      <c r="C30" s="482" t="s">
        <v>568</v>
      </c>
      <c r="D30" s="482"/>
      <c r="E30" s="482"/>
      <c r="F30" s="149"/>
      <c r="G30" s="89"/>
      <c r="H30" s="482"/>
      <c r="I30" s="482"/>
    </row>
    <row r="31" spans="1:9" s="125" customFormat="1" ht="15" customHeight="1" x14ac:dyDescent="0.25">
      <c r="A31" s="149">
        <v>43355</v>
      </c>
      <c r="B31" s="89">
        <v>1350</v>
      </c>
      <c r="C31" s="482" t="s">
        <v>569</v>
      </c>
      <c r="D31" s="482"/>
      <c r="E31" s="482"/>
      <c r="F31" s="149"/>
      <c r="G31" s="89"/>
      <c r="H31" s="482"/>
      <c r="I31" s="482"/>
    </row>
    <row r="32" spans="1:9" s="125" customFormat="1" ht="15" customHeight="1" x14ac:dyDescent="0.25">
      <c r="A32" s="149">
        <v>43355</v>
      </c>
      <c r="B32" s="89">
        <v>4</v>
      </c>
      <c r="C32" s="482" t="s">
        <v>217</v>
      </c>
      <c r="D32" s="482"/>
      <c r="E32" s="482"/>
      <c r="F32" s="149"/>
      <c r="G32" s="89"/>
      <c r="H32" s="482"/>
      <c r="I32" s="482"/>
    </row>
    <row r="33" spans="1:9" s="125" customFormat="1" ht="15" customHeight="1" x14ac:dyDescent="0.25">
      <c r="A33" s="149">
        <v>43355</v>
      </c>
      <c r="B33" s="89">
        <v>2100</v>
      </c>
      <c r="C33" s="482" t="s">
        <v>474</v>
      </c>
      <c r="D33" s="482"/>
      <c r="E33" s="482"/>
      <c r="F33" s="149"/>
      <c r="G33" s="89"/>
      <c r="H33" s="482"/>
      <c r="I33" s="482"/>
    </row>
    <row r="34" spans="1:9" s="125" customFormat="1" ht="15" customHeight="1" x14ac:dyDescent="0.25">
      <c r="A34" s="149">
        <v>43355</v>
      </c>
      <c r="B34" s="89">
        <v>4</v>
      </c>
      <c r="C34" s="482" t="s">
        <v>217</v>
      </c>
      <c r="D34" s="482"/>
      <c r="E34" s="482"/>
      <c r="F34" s="149"/>
      <c r="G34" s="89"/>
      <c r="H34" s="482"/>
      <c r="I34" s="482"/>
    </row>
    <row r="35" spans="1:9" s="125" customFormat="1" ht="15" customHeight="1" x14ac:dyDescent="0.25">
      <c r="A35" s="149">
        <v>43355</v>
      </c>
      <c r="B35" s="89">
        <v>175</v>
      </c>
      <c r="C35" s="482" t="s">
        <v>529</v>
      </c>
      <c r="D35" s="482"/>
      <c r="E35" s="482"/>
      <c r="F35" s="149"/>
      <c r="G35" s="89"/>
      <c r="H35" s="482"/>
      <c r="I35" s="482"/>
    </row>
    <row r="36" spans="1:9" s="125" customFormat="1" ht="15" customHeight="1" x14ac:dyDescent="0.25">
      <c r="A36" s="149">
        <v>43355</v>
      </c>
      <c r="B36" s="89">
        <v>64.900000000000006</v>
      </c>
      <c r="C36" s="482" t="s">
        <v>273</v>
      </c>
      <c r="D36" s="482"/>
      <c r="E36" s="482"/>
      <c r="F36" s="149"/>
      <c r="G36" s="89"/>
      <c r="H36" s="482"/>
      <c r="I36" s="482"/>
    </row>
    <row r="37" spans="1:9" s="125" customFormat="1" ht="15" customHeight="1" x14ac:dyDescent="0.25">
      <c r="A37" s="149">
        <v>43356</v>
      </c>
      <c r="B37" s="89">
        <v>1000</v>
      </c>
      <c r="C37" s="482" t="s">
        <v>396</v>
      </c>
      <c r="D37" s="482"/>
      <c r="E37" s="482"/>
      <c r="F37" s="149"/>
      <c r="G37" s="89"/>
      <c r="H37" s="482"/>
      <c r="I37" s="482"/>
    </row>
    <row r="38" spans="1:9" s="125" customFormat="1" ht="15" customHeight="1" x14ac:dyDescent="0.25">
      <c r="A38" s="149">
        <v>43356</v>
      </c>
      <c r="B38" s="89">
        <v>4</v>
      </c>
      <c r="C38" s="482" t="s">
        <v>217</v>
      </c>
      <c r="D38" s="482"/>
      <c r="E38" s="482"/>
      <c r="F38" s="149"/>
      <c r="G38" s="89"/>
      <c r="H38" s="482"/>
      <c r="I38" s="482"/>
    </row>
    <row r="39" spans="1:9" s="125" customFormat="1" ht="15" customHeight="1" x14ac:dyDescent="0.25">
      <c r="A39" s="149">
        <v>43357</v>
      </c>
      <c r="B39" s="89">
        <v>50</v>
      </c>
      <c r="C39" s="482" t="s">
        <v>544</v>
      </c>
      <c r="D39" s="482"/>
      <c r="E39" s="482"/>
      <c r="F39" s="149"/>
      <c r="G39" s="89"/>
      <c r="H39" s="482"/>
      <c r="I39" s="482"/>
    </row>
    <row r="40" spans="1:9" s="125" customFormat="1" ht="15" customHeight="1" x14ac:dyDescent="0.25">
      <c r="A40" s="149">
        <v>43360</v>
      </c>
      <c r="B40" s="89">
        <v>5000</v>
      </c>
      <c r="C40" s="482" t="s">
        <v>523</v>
      </c>
      <c r="D40" s="482"/>
      <c r="E40" s="482"/>
      <c r="F40" s="149"/>
      <c r="G40" s="89"/>
      <c r="H40" s="482"/>
      <c r="I40" s="482"/>
    </row>
    <row r="41" spans="1:9" s="125" customFormat="1" ht="15" customHeight="1" x14ac:dyDescent="0.25">
      <c r="A41" s="149">
        <v>43360</v>
      </c>
      <c r="B41" s="89">
        <v>4</v>
      </c>
      <c r="C41" s="482" t="s">
        <v>217</v>
      </c>
      <c r="D41" s="482"/>
      <c r="E41" s="482"/>
      <c r="F41" s="149"/>
      <c r="G41" s="89"/>
      <c r="H41" s="482"/>
      <c r="I41" s="482"/>
    </row>
    <row r="42" spans="1:9" s="125" customFormat="1" ht="15" customHeight="1" x14ac:dyDescent="0.25">
      <c r="A42" s="149">
        <v>43360</v>
      </c>
      <c r="B42" s="89">
        <v>895.59</v>
      </c>
      <c r="C42" s="482" t="s">
        <v>570</v>
      </c>
      <c r="D42" s="482"/>
      <c r="E42" s="482"/>
      <c r="F42" s="149"/>
      <c r="G42" s="89"/>
      <c r="H42" s="482"/>
      <c r="I42" s="482"/>
    </row>
    <row r="43" spans="1:9" s="125" customFormat="1" ht="15" customHeight="1" x14ac:dyDescent="0.25">
      <c r="A43" s="149">
        <v>43360</v>
      </c>
      <c r="B43" s="89">
        <v>287.3</v>
      </c>
      <c r="C43" s="482" t="s">
        <v>543</v>
      </c>
      <c r="D43" s="482"/>
      <c r="E43" s="482"/>
      <c r="F43" s="149"/>
      <c r="G43" s="89"/>
      <c r="H43" s="482"/>
      <c r="I43" s="482"/>
    </row>
    <row r="44" spans="1:9" s="125" customFormat="1" ht="15" customHeight="1" x14ac:dyDescent="0.25">
      <c r="A44" s="149">
        <v>43361</v>
      </c>
      <c r="B44" s="89">
        <v>500</v>
      </c>
      <c r="C44" s="482" t="s">
        <v>459</v>
      </c>
      <c r="D44" s="482"/>
      <c r="E44" s="482"/>
      <c r="F44" s="149"/>
      <c r="G44" s="89"/>
      <c r="H44" s="482"/>
      <c r="I44" s="482"/>
    </row>
    <row r="45" spans="1:9" s="125" customFormat="1" ht="15" customHeight="1" x14ac:dyDescent="0.25">
      <c r="A45" s="149">
        <v>43361</v>
      </c>
      <c r="B45" s="89">
        <v>4</v>
      </c>
      <c r="C45" s="482" t="s">
        <v>217</v>
      </c>
      <c r="D45" s="482"/>
      <c r="E45" s="482"/>
      <c r="F45" s="149"/>
      <c r="G45" s="89"/>
      <c r="H45" s="482"/>
      <c r="I45" s="482"/>
    </row>
    <row r="46" spans="1:9" s="125" customFormat="1" ht="15" customHeight="1" x14ac:dyDescent="0.25">
      <c r="A46" s="149">
        <v>43361</v>
      </c>
      <c r="B46" s="89">
        <v>1000</v>
      </c>
      <c r="C46" s="482" t="s">
        <v>426</v>
      </c>
      <c r="D46" s="482"/>
      <c r="E46" s="482"/>
      <c r="F46" s="149"/>
      <c r="G46" s="89"/>
      <c r="H46" s="482"/>
      <c r="I46" s="482"/>
    </row>
    <row r="47" spans="1:9" s="125" customFormat="1" ht="15" customHeight="1" x14ac:dyDescent="0.25">
      <c r="A47" s="149">
        <v>43361</v>
      </c>
      <c r="B47" s="89">
        <v>2</v>
      </c>
      <c r="C47" s="482" t="s">
        <v>217</v>
      </c>
      <c r="D47" s="482"/>
      <c r="E47" s="482"/>
      <c r="F47" s="149"/>
      <c r="G47" s="89"/>
      <c r="H47" s="482"/>
      <c r="I47" s="482"/>
    </row>
    <row r="48" spans="1:9" s="125" customFormat="1" ht="15" customHeight="1" x14ac:dyDescent="0.25">
      <c r="A48" s="149">
        <v>43362</v>
      </c>
      <c r="B48" s="89">
        <v>200</v>
      </c>
      <c r="C48" s="482" t="s">
        <v>238</v>
      </c>
      <c r="D48" s="482"/>
      <c r="E48" s="482"/>
      <c r="F48" s="149"/>
      <c r="G48" s="89"/>
      <c r="H48" s="482"/>
      <c r="I48" s="482"/>
    </row>
    <row r="49" spans="1:9" s="125" customFormat="1" ht="15" customHeight="1" x14ac:dyDescent="0.25">
      <c r="A49" s="149">
        <v>43362</v>
      </c>
      <c r="B49" s="89">
        <v>4</v>
      </c>
      <c r="C49" s="482" t="s">
        <v>217</v>
      </c>
      <c r="D49" s="482"/>
      <c r="E49" s="482"/>
      <c r="F49" s="149"/>
      <c r="G49" s="89"/>
      <c r="H49" s="482"/>
      <c r="I49" s="482"/>
    </row>
    <row r="50" spans="1:9" s="125" customFormat="1" ht="15" customHeight="1" x14ac:dyDescent="0.25">
      <c r="A50" s="149">
        <v>43362</v>
      </c>
      <c r="B50" s="89">
        <v>795.1</v>
      </c>
      <c r="C50" s="482" t="s">
        <v>570</v>
      </c>
      <c r="D50" s="482"/>
      <c r="E50" s="482"/>
      <c r="F50" s="149"/>
      <c r="G50" s="89"/>
      <c r="H50" s="482"/>
      <c r="I50" s="482"/>
    </row>
    <row r="51" spans="1:9" s="125" customFormat="1" ht="15" customHeight="1" x14ac:dyDescent="0.25">
      <c r="A51" s="149">
        <v>43362</v>
      </c>
      <c r="B51" s="89">
        <v>354.4</v>
      </c>
      <c r="C51" s="482" t="s">
        <v>543</v>
      </c>
      <c r="D51" s="482"/>
      <c r="E51" s="482"/>
      <c r="F51" s="149"/>
      <c r="G51" s="89"/>
      <c r="H51" s="482"/>
      <c r="I51" s="482"/>
    </row>
    <row r="52" spans="1:9" s="125" customFormat="1" ht="15" customHeight="1" x14ac:dyDescent="0.25">
      <c r="A52" s="149">
        <v>43362</v>
      </c>
      <c r="B52" s="89">
        <v>175</v>
      </c>
      <c r="C52" s="482" t="s">
        <v>529</v>
      </c>
      <c r="D52" s="482"/>
      <c r="E52" s="482"/>
      <c r="F52" s="149"/>
      <c r="G52" s="89"/>
      <c r="H52" s="474"/>
      <c r="I52" s="474"/>
    </row>
    <row r="53" spans="1:9" s="125" customFormat="1" ht="15" customHeight="1" x14ac:dyDescent="0.25">
      <c r="A53" s="149">
        <v>43363</v>
      </c>
      <c r="B53" s="89">
        <v>500</v>
      </c>
      <c r="C53" s="482" t="s">
        <v>238</v>
      </c>
      <c r="D53" s="482"/>
      <c r="E53" s="482"/>
      <c r="F53" s="149"/>
      <c r="G53" s="89"/>
      <c r="H53" s="474"/>
      <c r="I53" s="474"/>
    </row>
    <row r="54" spans="1:9" s="125" customFormat="1" ht="15" customHeight="1" x14ac:dyDescent="0.25">
      <c r="A54" s="149">
        <v>43363</v>
      </c>
      <c r="B54" s="89">
        <v>1.75</v>
      </c>
      <c r="C54" s="482" t="s">
        <v>217</v>
      </c>
      <c r="D54" s="482"/>
      <c r="E54" s="482"/>
      <c r="F54" s="149"/>
      <c r="G54" s="89"/>
      <c r="H54" s="474"/>
      <c r="I54" s="474"/>
    </row>
    <row r="55" spans="1:9" s="125" customFormat="1" ht="15" customHeight="1" x14ac:dyDescent="0.25">
      <c r="A55" s="149">
        <v>43363</v>
      </c>
      <c r="B55" s="89">
        <v>395</v>
      </c>
      <c r="C55" s="482" t="s">
        <v>564</v>
      </c>
      <c r="D55" s="482"/>
      <c r="E55" s="482"/>
      <c r="F55" s="149"/>
      <c r="G55" s="89"/>
      <c r="H55" s="474"/>
      <c r="I55" s="474"/>
    </row>
    <row r="56" spans="1:9" s="125" customFormat="1" ht="15" customHeight="1" x14ac:dyDescent="0.25">
      <c r="A56" s="149">
        <v>43363</v>
      </c>
      <c r="B56" s="89">
        <v>4</v>
      </c>
      <c r="C56" s="482" t="s">
        <v>217</v>
      </c>
      <c r="D56" s="482"/>
      <c r="E56" s="482"/>
      <c r="F56" s="149"/>
      <c r="G56" s="89"/>
      <c r="H56" s="474"/>
      <c r="I56" s="474"/>
    </row>
    <row r="57" spans="1:9" s="125" customFormat="1" ht="15" customHeight="1" x14ac:dyDescent="0.25">
      <c r="A57" s="149">
        <v>43367</v>
      </c>
      <c r="B57" s="89">
        <v>12000</v>
      </c>
      <c r="C57" s="482" t="s">
        <v>523</v>
      </c>
      <c r="D57" s="482"/>
      <c r="E57" s="482"/>
      <c r="F57" s="149"/>
      <c r="G57" s="89"/>
      <c r="H57" s="474"/>
      <c r="I57" s="474"/>
    </row>
    <row r="58" spans="1:9" s="125" customFormat="1" ht="15" customHeight="1" x14ac:dyDescent="0.25">
      <c r="A58" s="149">
        <v>43367</v>
      </c>
      <c r="B58" s="89">
        <v>4</v>
      </c>
      <c r="C58" s="482" t="s">
        <v>217</v>
      </c>
      <c r="D58" s="482"/>
      <c r="E58" s="482"/>
      <c r="F58" s="149"/>
      <c r="G58" s="89"/>
      <c r="H58" s="474"/>
      <c r="I58" s="474"/>
    </row>
    <row r="59" spans="1:9" s="125" customFormat="1" ht="15" customHeight="1" x14ac:dyDescent="0.25">
      <c r="A59" s="149">
        <v>43368</v>
      </c>
      <c r="B59" s="89">
        <v>180</v>
      </c>
      <c r="C59" s="482" t="s">
        <v>368</v>
      </c>
      <c r="D59" s="482"/>
      <c r="E59" s="482"/>
      <c r="F59" s="149"/>
      <c r="G59" s="89"/>
      <c r="H59" s="474"/>
      <c r="I59" s="474"/>
    </row>
    <row r="60" spans="1:9" s="125" customFormat="1" ht="15" customHeight="1" x14ac:dyDescent="0.25">
      <c r="A60" s="149">
        <v>43368</v>
      </c>
      <c r="B60" s="89">
        <v>4</v>
      </c>
      <c r="C60" s="482" t="s">
        <v>217</v>
      </c>
      <c r="D60" s="482"/>
      <c r="E60" s="482"/>
      <c r="F60" s="149"/>
      <c r="G60" s="89"/>
      <c r="H60" s="474"/>
      <c r="I60" s="474"/>
    </row>
    <row r="61" spans="1:9" s="125" customFormat="1" ht="15" customHeight="1" x14ac:dyDescent="0.25">
      <c r="A61" s="149">
        <v>43368</v>
      </c>
      <c r="B61" s="89">
        <v>4225.29</v>
      </c>
      <c r="C61" s="482" t="s">
        <v>523</v>
      </c>
      <c r="D61" s="482"/>
      <c r="E61" s="482"/>
      <c r="F61" s="149"/>
      <c r="G61" s="89"/>
      <c r="H61" s="474"/>
      <c r="I61" s="474"/>
    </row>
    <row r="62" spans="1:9" s="125" customFormat="1" ht="15" customHeight="1" x14ac:dyDescent="0.25">
      <c r="A62" s="149">
        <v>43368</v>
      </c>
      <c r="B62" s="89">
        <v>4</v>
      </c>
      <c r="C62" s="482" t="s">
        <v>217</v>
      </c>
      <c r="D62" s="482"/>
      <c r="E62" s="482"/>
      <c r="F62" s="149"/>
      <c r="G62" s="89"/>
      <c r="H62" s="474"/>
      <c r="I62" s="474"/>
    </row>
    <row r="63" spans="1:9" s="125" customFormat="1" x14ac:dyDescent="0.25">
      <c r="A63" s="149">
        <v>43368</v>
      </c>
      <c r="B63" s="89">
        <v>2360</v>
      </c>
      <c r="C63" s="482" t="s">
        <v>571</v>
      </c>
      <c r="D63" s="482"/>
      <c r="E63" s="482"/>
      <c r="F63" s="127"/>
      <c r="G63" s="127"/>
      <c r="H63" s="507"/>
      <c r="I63" s="507"/>
    </row>
    <row r="64" spans="1:9" s="125" customFormat="1" x14ac:dyDescent="0.25">
      <c r="A64" s="149">
        <v>43368</v>
      </c>
      <c r="B64" s="89">
        <v>4</v>
      </c>
      <c r="C64" s="482" t="s">
        <v>217</v>
      </c>
      <c r="D64" s="482"/>
      <c r="E64" s="482"/>
      <c r="F64" s="127"/>
      <c r="G64" s="127"/>
      <c r="H64" s="535"/>
      <c r="I64" s="536"/>
    </row>
    <row r="65" spans="1:9" s="125" customFormat="1" x14ac:dyDescent="0.25">
      <c r="A65" s="149">
        <v>43368</v>
      </c>
      <c r="B65" s="89">
        <v>2430</v>
      </c>
      <c r="C65" s="482" t="s">
        <v>572</v>
      </c>
      <c r="D65" s="482"/>
      <c r="E65" s="482"/>
      <c r="F65" s="127"/>
      <c r="G65" s="127"/>
      <c r="H65" s="535"/>
      <c r="I65" s="536"/>
    </row>
    <row r="66" spans="1:9" s="125" customFormat="1" x14ac:dyDescent="0.25">
      <c r="A66" s="149">
        <v>43368</v>
      </c>
      <c r="B66" s="89">
        <v>4</v>
      </c>
      <c r="C66" s="482" t="s">
        <v>217</v>
      </c>
      <c r="D66" s="482"/>
      <c r="E66" s="482"/>
      <c r="F66" s="127"/>
      <c r="G66" s="127"/>
      <c r="H66" s="535"/>
      <c r="I66" s="536"/>
    </row>
    <row r="67" spans="1:9" s="125" customFormat="1" x14ac:dyDescent="0.25">
      <c r="A67" s="149">
        <v>43368</v>
      </c>
      <c r="B67" s="89">
        <v>175</v>
      </c>
      <c r="C67" s="482" t="s">
        <v>529</v>
      </c>
      <c r="D67" s="482"/>
      <c r="E67" s="482"/>
      <c r="F67" s="127"/>
      <c r="G67" s="127"/>
      <c r="H67" s="535"/>
      <c r="I67" s="536"/>
    </row>
    <row r="68" spans="1:9" s="125" customFormat="1" x14ac:dyDescent="0.25">
      <c r="A68" s="149">
        <v>43370</v>
      </c>
      <c r="B68" s="89">
        <v>300</v>
      </c>
      <c r="C68" s="482" t="s">
        <v>238</v>
      </c>
      <c r="D68" s="482"/>
      <c r="E68" s="482"/>
      <c r="F68" s="127"/>
      <c r="G68" s="127"/>
      <c r="H68" s="535"/>
      <c r="I68" s="536"/>
    </row>
    <row r="69" spans="1:9" s="125" customFormat="1" x14ac:dyDescent="0.25">
      <c r="A69" s="149">
        <v>43370</v>
      </c>
      <c r="B69" s="89">
        <v>3</v>
      </c>
      <c r="C69" s="482" t="s">
        <v>217</v>
      </c>
      <c r="D69" s="482"/>
      <c r="E69" s="482"/>
      <c r="F69" s="127"/>
      <c r="G69" s="127"/>
      <c r="H69" s="535"/>
      <c r="I69" s="536"/>
    </row>
    <row r="70" spans="1:9" s="125" customFormat="1" x14ac:dyDescent="0.25">
      <c r="A70" s="149">
        <v>43371</v>
      </c>
      <c r="B70" s="89">
        <v>1000</v>
      </c>
      <c r="C70" s="482" t="s">
        <v>564</v>
      </c>
      <c r="D70" s="482"/>
      <c r="E70" s="482"/>
      <c r="F70" s="127"/>
      <c r="G70" s="127"/>
      <c r="H70" s="535"/>
      <c r="I70" s="536"/>
    </row>
    <row r="71" spans="1:9" s="125" customFormat="1" x14ac:dyDescent="0.25">
      <c r="A71" s="149">
        <v>43371</v>
      </c>
      <c r="B71" s="89">
        <v>6.5</v>
      </c>
      <c r="C71" s="482" t="s">
        <v>217</v>
      </c>
      <c r="D71" s="482"/>
      <c r="E71" s="482"/>
      <c r="F71" s="127"/>
      <c r="G71" s="127"/>
      <c r="H71" s="535"/>
      <c r="I71" s="536"/>
    </row>
    <row r="72" spans="1:9" s="125" customFormat="1" x14ac:dyDescent="0.25">
      <c r="A72" s="149">
        <v>43372</v>
      </c>
      <c r="B72" s="89">
        <v>100</v>
      </c>
      <c r="C72" s="482" t="s">
        <v>238</v>
      </c>
      <c r="D72" s="482"/>
      <c r="E72" s="482"/>
      <c r="F72" s="127"/>
      <c r="G72" s="127"/>
      <c r="H72" s="535"/>
      <c r="I72" s="536"/>
    </row>
    <row r="73" spans="1:9" s="125" customFormat="1" x14ac:dyDescent="0.25">
      <c r="A73" s="149">
        <v>43372</v>
      </c>
      <c r="B73" s="89">
        <v>1.75</v>
      </c>
      <c r="C73" s="482" t="s">
        <v>217</v>
      </c>
      <c r="D73" s="482"/>
      <c r="E73" s="482"/>
      <c r="F73" s="127"/>
      <c r="G73" s="127"/>
      <c r="H73" s="535"/>
      <c r="I73" s="536"/>
    </row>
    <row r="74" spans="1:9" x14ac:dyDescent="0.25">
      <c r="A74" s="149">
        <v>43372</v>
      </c>
      <c r="B74" s="89">
        <v>175</v>
      </c>
      <c r="C74" s="482" t="s">
        <v>529</v>
      </c>
      <c r="D74" s="482"/>
      <c r="E74" s="482"/>
      <c r="F74" s="127"/>
      <c r="G74" s="127"/>
      <c r="H74" s="355"/>
      <c r="I74" s="355"/>
    </row>
    <row r="75" spans="1:9" x14ac:dyDescent="0.25">
      <c r="B75" s="125"/>
      <c r="C75" s="125"/>
      <c r="D75" s="125"/>
      <c r="E75" s="125"/>
      <c r="F75" s="125"/>
      <c r="G75" s="125"/>
    </row>
  </sheetData>
  <mergeCells count="141">
    <mergeCell ref="C2:I2"/>
    <mergeCell ref="C3:D4"/>
    <mergeCell ref="E3:F3"/>
    <mergeCell ref="G3:H3"/>
    <mergeCell ref="I3:I4"/>
    <mergeCell ref="C5:D5"/>
    <mergeCell ref="E5:F5"/>
    <mergeCell ref="G5:H5"/>
    <mergeCell ref="G10:H10"/>
    <mergeCell ref="A11:I11"/>
    <mergeCell ref="A12:I12"/>
    <mergeCell ref="A13:E13"/>
    <mergeCell ref="F13:I13"/>
    <mergeCell ref="C14:E14"/>
    <mergeCell ref="H14:I14"/>
    <mergeCell ref="C6:D6"/>
    <mergeCell ref="C7:D7"/>
    <mergeCell ref="C8:D8"/>
    <mergeCell ref="C9:D9"/>
    <mergeCell ref="C10:D10"/>
    <mergeCell ref="E10:F10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48:E48"/>
    <mergeCell ref="H48:I48"/>
    <mergeCell ref="C49:E49"/>
    <mergeCell ref="H49:I49"/>
    <mergeCell ref="C50:E50"/>
    <mergeCell ref="H50:I50"/>
    <mergeCell ref="C45:E45"/>
    <mergeCell ref="H45:I45"/>
    <mergeCell ref="C46:E46"/>
    <mergeCell ref="H46:I46"/>
    <mergeCell ref="C47:E47"/>
    <mergeCell ref="H47:I47"/>
    <mergeCell ref="C54:E54"/>
    <mergeCell ref="H54:I54"/>
    <mergeCell ref="C55:E55"/>
    <mergeCell ref="H55:I55"/>
    <mergeCell ref="C56:E56"/>
    <mergeCell ref="H56:I56"/>
    <mergeCell ref="C51:E51"/>
    <mergeCell ref="H51:I51"/>
    <mergeCell ref="C52:E52"/>
    <mergeCell ref="H52:I52"/>
    <mergeCell ref="C53:E53"/>
    <mergeCell ref="H53:I53"/>
    <mergeCell ref="C60:E60"/>
    <mergeCell ref="H60:I60"/>
    <mergeCell ref="C61:E61"/>
    <mergeCell ref="H61:I61"/>
    <mergeCell ref="C62:E62"/>
    <mergeCell ref="H62:I62"/>
    <mergeCell ref="C57:E57"/>
    <mergeCell ref="H57:I57"/>
    <mergeCell ref="C58:E58"/>
    <mergeCell ref="H58:I58"/>
    <mergeCell ref="C59:E59"/>
    <mergeCell ref="H59:I59"/>
    <mergeCell ref="C63:E63"/>
    <mergeCell ref="H63:I63"/>
    <mergeCell ref="C74:E74"/>
    <mergeCell ref="H74:I74"/>
    <mergeCell ref="C64:E64"/>
    <mergeCell ref="C65:E65"/>
    <mergeCell ref="C66:E66"/>
    <mergeCell ref="C67:E67"/>
    <mergeCell ref="C68:E68"/>
    <mergeCell ref="C69:E69"/>
    <mergeCell ref="H70:I70"/>
    <mergeCell ref="H71:I71"/>
    <mergeCell ref="H72:I72"/>
    <mergeCell ref="H73:I73"/>
    <mergeCell ref="C70:E70"/>
    <mergeCell ref="C71:E71"/>
    <mergeCell ref="C72:E72"/>
    <mergeCell ref="C73:E73"/>
    <mergeCell ref="H64:I64"/>
    <mergeCell ref="H65:I65"/>
    <mergeCell ref="H66:I66"/>
    <mergeCell ref="H67:I67"/>
    <mergeCell ref="H68:I68"/>
    <mergeCell ref="H69:I69"/>
  </mergeCells>
  <pageMargins left="0.7" right="0.7" top="0.75" bottom="0.75" header="0.3" footer="0.3"/>
  <pageSetup paperSize="9" scale="77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80"/>
  <dimension ref="A1:I80"/>
  <sheetViews>
    <sheetView topLeftCell="A5" zoomScaleNormal="100" workbookViewId="0">
      <selection activeCell="B15" sqref="B15:G80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3.28515625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573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356" t="s">
        <v>1</v>
      </c>
      <c r="H3" s="356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 t="s">
        <v>2</v>
      </c>
      <c r="I4" s="412"/>
    </row>
    <row r="5" spans="1:9" ht="30.75" customHeight="1" x14ac:dyDescent="0.25">
      <c r="C5" s="425" t="s">
        <v>574</v>
      </c>
      <c r="D5" s="359"/>
      <c r="E5" s="360">
        <v>13175.81</v>
      </c>
      <c r="F5" s="360"/>
      <c r="G5" s="360">
        <v>3923.31</v>
      </c>
      <c r="H5" s="360"/>
      <c r="I5" s="27"/>
    </row>
    <row r="6" spans="1:9" x14ac:dyDescent="0.25">
      <c r="C6" s="419" t="s">
        <v>3</v>
      </c>
      <c r="D6" s="362"/>
      <c r="E6" s="10">
        <v>12757.25</v>
      </c>
      <c r="F6" s="10">
        <v>62960.44</v>
      </c>
      <c r="G6" s="10">
        <v>3865.64</v>
      </c>
      <c r="H6" s="10"/>
      <c r="I6" s="28"/>
    </row>
    <row r="7" spans="1:9" x14ac:dyDescent="0.25">
      <c r="C7" s="419" t="s">
        <v>473</v>
      </c>
      <c r="D7" s="362"/>
      <c r="E7" s="10">
        <v>1436</v>
      </c>
      <c r="F7" s="10"/>
      <c r="G7" s="10"/>
      <c r="H7" s="10"/>
      <c r="I7" s="28"/>
    </row>
    <row r="8" spans="1:9" x14ac:dyDescent="0.25">
      <c r="C8" s="532" t="s">
        <v>298</v>
      </c>
      <c r="D8" s="533"/>
      <c r="E8" s="10">
        <v>0</v>
      </c>
      <c r="F8" s="10"/>
      <c r="G8" s="10"/>
      <c r="H8" s="10"/>
      <c r="I8" s="28"/>
    </row>
    <row r="9" spans="1:9" x14ac:dyDescent="0.25">
      <c r="C9" s="419" t="s">
        <v>6</v>
      </c>
      <c r="D9" s="362"/>
      <c r="E9" s="10">
        <v>61836.61</v>
      </c>
      <c r="F9" s="10"/>
      <c r="G9" s="10">
        <v>3590.6</v>
      </c>
      <c r="H9" s="10"/>
      <c r="I9" s="28"/>
    </row>
    <row r="10" spans="1:9" ht="36.75" customHeight="1" thickBot="1" x14ac:dyDescent="0.3">
      <c r="C10" s="420" t="s">
        <v>582</v>
      </c>
      <c r="D10" s="421"/>
      <c r="E10" s="422">
        <f>E5+E6+F6+E7+E8-E9</f>
        <v>28492.89</v>
      </c>
      <c r="F10" s="422"/>
      <c r="G10" s="422">
        <f>G5+G6+H6+G7+G8-G9</f>
        <v>4198.3500000000004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x14ac:dyDescent="0.25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51" t="s">
        <v>30</v>
      </c>
      <c r="B14" s="151" t="s">
        <v>31</v>
      </c>
      <c r="C14" s="349" t="s">
        <v>32</v>
      </c>
      <c r="D14" s="349"/>
      <c r="E14" s="349"/>
      <c r="F14" s="151" t="s">
        <v>30</v>
      </c>
      <c r="G14" s="151" t="s">
        <v>31</v>
      </c>
      <c r="H14" s="349" t="s">
        <v>32</v>
      </c>
      <c r="I14" s="349"/>
    </row>
    <row r="15" spans="1:9" s="125" customFormat="1" ht="15" customHeight="1" x14ac:dyDescent="0.25">
      <c r="A15" s="149">
        <v>43374</v>
      </c>
      <c r="B15" s="89">
        <v>500</v>
      </c>
      <c r="C15" s="482" t="s">
        <v>564</v>
      </c>
      <c r="D15" s="482"/>
      <c r="E15" s="482"/>
      <c r="F15" s="149">
        <v>43375</v>
      </c>
      <c r="G15" s="89">
        <v>10.5</v>
      </c>
      <c r="H15" s="482" t="s">
        <v>525</v>
      </c>
      <c r="I15" s="482"/>
    </row>
    <row r="16" spans="1:9" s="125" customFormat="1" ht="15" customHeight="1" x14ac:dyDescent="0.25">
      <c r="A16" s="149">
        <v>43374</v>
      </c>
      <c r="B16" s="89">
        <v>4</v>
      </c>
      <c r="C16" s="482" t="s">
        <v>217</v>
      </c>
      <c r="D16" s="482"/>
      <c r="E16" s="482"/>
      <c r="F16" s="149">
        <v>43375</v>
      </c>
      <c r="G16" s="89">
        <v>26.25</v>
      </c>
      <c r="H16" s="482" t="s">
        <v>524</v>
      </c>
      <c r="I16" s="482"/>
    </row>
    <row r="17" spans="1:9" s="125" customFormat="1" ht="15" customHeight="1" x14ac:dyDescent="0.25">
      <c r="A17" s="149">
        <v>43374</v>
      </c>
      <c r="B17" s="89">
        <v>1600</v>
      </c>
      <c r="C17" s="482" t="s">
        <v>238</v>
      </c>
      <c r="D17" s="482"/>
      <c r="E17" s="482"/>
      <c r="F17" s="149">
        <v>43377</v>
      </c>
      <c r="G17" s="89">
        <v>175.5</v>
      </c>
      <c r="H17" s="482" t="s">
        <v>239</v>
      </c>
      <c r="I17" s="482"/>
    </row>
    <row r="18" spans="1:9" s="125" customFormat="1" ht="15" customHeight="1" x14ac:dyDescent="0.25">
      <c r="A18" s="149">
        <v>43374</v>
      </c>
      <c r="B18" s="89">
        <v>4</v>
      </c>
      <c r="C18" s="482" t="s">
        <v>217</v>
      </c>
      <c r="D18" s="482"/>
      <c r="E18" s="482"/>
      <c r="F18" s="149">
        <v>43388</v>
      </c>
      <c r="G18" s="89">
        <v>76</v>
      </c>
      <c r="H18" s="482" t="s">
        <v>19</v>
      </c>
      <c r="I18" s="482"/>
    </row>
    <row r="19" spans="1:9" s="125" customFormat="1" ht="15" customHeight="1" x14ac:dyDescent="0.25">
      <c r="A19" s="149">
        <v>43374</v>
      </c>
      <c r="B19" s="89">
        <v>533</v>
      </c>
      <c r="C19" s="482" t="s">
        <v>397</v>
      </c>
      <c r="D19" s="482"/>
      <c r="E19" s="482"/>
      <c r="F19" s="149">
        <v>43388</v>
      </c>
      <c r="G19" s="89">
        <v>120</v>
      </c>
      <c r="H19" s="482" t="s">
        <v>22</v>
      </c>
      <c r="I19" s="482"/>
    </row>
    <row r="20" spans="1:9" s="125" customFormat="1" ht="15" customHeight="1" x14ac:dyDescent="0.25">
      <c r="A20" s="149">
        <v>43374</v>
      </c>
      <c r="B20" s="89">
        <v>4</v>
      </c>
      <c r="C20" s="482" t="s">
        <v>217</v>
      </c>
      <c r="D20" s="482"/>
      <c r="E20" s="482"/>
      <c r="F20" s="149">
        <v>43388</v>
      </c>
      <c r="G20" s="89">
        <v>501</v>
      </c>
      <c r="H20" s="482" t="s">
        <v>20</v>
      </c>
      <c r="I20" s="482"/>
    </row>
    <row r="21" spans="1:9" s="125" customFormat="1" ht="15" customHeight="1" x14ac:dyDescent="0.25">
      <c r="A21" s="149">
        <v>43374</v>
      </c>
      <c r="B21" s="89">
        <v>533</v>
      </c>
      <c r="C21" s="482" t="s">
        <v>542</v>
      </c>
      <c r="D21" s="482"/>
      <c r="E21" s="482"/>
      <c r="F21" s="149">
        <v>43388</v>
      </c>
      <c r="G21" s="89">
        <v>64</v>
      </c>
      <c r="H21" s="482" t="s">
        <v>21</v>
      </c>
      <c r="I21" s="482"/>
    </row>
    <row r="22" spans="1:9" s="125" customFormat="1" ht="15" customHeight="1" x14ac:dyDescent="0.25">
      <c r="A22" s="149">
        <v>43374</v>
      </c>
      <c r="B22" s="89">
        <v>4</v>
      </c>
      <c r="C22" s="482" t="s">
        <v>217</v>
      </c>
      <c r="D22" s="482"/>
      <c r="E22" s="482"/>
      <c r="F22" s="149">
        <v>43391</v>
      </c>
      <c r="G22" s="89">
        <v>2617.35</v>
      </c>
      <c r="H22" s="482" t="s">
        <v>575</v>
      </c>
      <c r="I22" s="482"/>
    </row>
    <row r="23" spans="1:9" s="125" customFormat="1" ht="15" customHeight="1" x14ac:dyDescent="0.25">
      <c r="A23" s="149">
        <v>43374</v>
      </c>
      <c r="B23" s="89">
        <v>533</v>
      </c>
      <c r="C23" s="482" t="s">
        <v>289</v>
      </c>
      <c r="D23" s="482"/>
      <c r="E23" s="482"/>
      <c r="F23" s="149"/>
      <c r="G23" s="89"/>
      <c r="H23" s="482"/>
      <c r="I23" s="482"/>
    </row>
    <row r="24" spans="1:9" s="125" customFormat="1" ht="15" customHeight="1" x14ac:dyDescent="0.25">
      <c r="A24" s="149">
        <v>43374</v>
      </c>
      <c r="B24" s="89">
        <v>4</v>
      </c>
      <c r="C24" s="482" t="s">
        <v>217</v>
      </c>
      <c r="D24" s="482"/>
      <c r="E24" s="482"/>
      <c r="F24" s="149"/>
      <c r="G24" s="89"/>
      <c r="H24" s="482"/>
      <c r="I24" s="482"/>
    </row>
    <row r="25" spans="1:9" s="125" customFormat="1" ht="15" customHeight="1" x14ac:dyDescent="0.25">
      <c r="A25" s="149">
        <v>43374</v>
      </c>
      <c r="B25" s="89">
        <v>1960</v>
      </c>
      <c r="C25" s="482" t="s">
        <v>343</v>
      </c>
      <c r="D25" s="482"/>
      <c r="E25" s="482"/>
      <c r="F25" s="149"/>
      <c r="G25" s="89"/>
      <c r="H25" s="482"/>
      <c r="I25" s="482"/>
    </row>
    <row r="26" spans="1:9" s="125" customFormat="1" ht="15" customHeight="1" x14ac:dyDescent="0.25">
      <c r="A26" s="149">
        <v>43377</v>
      </c>
      <c r="B26" s="89">
        <v>800</v>
      </c>
      <c r="C26" s="482" t="s">
        <v>404</v>
      </c>
      <c r="D26" s="482"/>
      <c r="E26" s="482"/>
      <c r="F26" s="149"/>
      <c r="G26" s="89"/>
      <c r="H26" s="482"/>
      <c r="I26" s="482"/>
    </row>
    <row r="27" spans="1:9" s="125" customFormat="1" ht="15" customHeight="1" x14ac:dyDescent="0.25">
      <c r="A27" s="149">
        <v>43377</v>
      </c>
      <c r="B27" s="89">
        <v>2</v>
      </c>
      <c r="C27" s="482" t="s">
        <v>217</v>
      </c>
      <c r="D27" s="482"/>
      <c r="E27" s="482"/>
      <c r="F27" s="149"/>
      <c r="G27" s="89"/>
      <c r="H27" s="482"/>
      <c r="I27" s="482"/>
    </row>
    <row r="28" spans="1:9" s="125" customFormat="1" ht="15" customHeight="1" x14ac:dyDescent="0.25">
      <c r="A28" s="149">
        <v>43377</v>
      </c>
      <c r="B28" s="89">
        <v>1300</v>
      </c>
      <c r="C28" s="482" t="s">
        <v>409</v>
      </c>
      <c r="D28" s="482"/>
      <c r="E28" s="482"/>
      <c r="F28" s="149"/>
      <c r="G28" s="89"/>
      <c r="H28" s="482"/>
      <c r="I28" s="482"/>
    </row>
    <row r="29" spans="1:9" s="125" customFormat="1" ht="15" customHeight="1" x14ac:dyDescent="0.25">
      <c r="A29" s="149">
        <v>43377</v>
      </c>
      <c r="B29" s="89">
        <v>6.5</v>
      </c>
      <c r="C29" s="482" t="s">
        <v>217</v>
      </c>
      <c r="D29" s="482"/>
      <c r="E29" s="482"/>
      <c r="F29" s="149"/>
      <c r="G29" s="89"/>
      <c r="H29" s="482"/>
      <c r="I29" s="482"/>
    </row>
    <row r="30" spans="1:9" s="125" customFormat="1" ht="15" customHeight="1" x14ac:dyDescent="0.25">
      <c r="A30" s="149">
        <v>43377</v>
      </c>
      <c r="B30" s="89">
        <v>1200</v>
      </c>
      <c r="C30" s="482" t="s">
        <v>403</v>
      </c>
      <c r="D30" s="482"/>
      <c r="E30" s="482"/>
      <c r="F30" s="149"/>
      <c r="G30" s="89"/>
      <c r="H30" s="482"/>
      <c r="I30" s="482"/>
    </row>
    <row r="31" spans="1:9" s="125" customFormat="1" ht="15" customHeight="1" x14ac:dyDescent="0.25">
      <c r="A31" s="149">
        <v>43377</v>
      </c>
      <c r="B31" s="89">
        <v>6.5</v>
      </c>
      <c r="C31" s="482" t="s">
        <v>217</v>
      </c>
      <c r="D31" s="482"/>
      <c r="E31" s="482"/>
      <c r="F31" s="149"/>
      <c r="G31" s="89"/>
      <c r="H31" s="482"/>
      <c r="I31" s="482"/>
    </row>
    <row r="32" spans="1:9" s="125" customFormat="1" ht="15" customHeight="1" x14ac:dyDescent="0.25">
      <c r="A32" s="149">
        <v>43379</v>
      </c>
      <c r="B32" s="89">
        <v>300</v>
      </c>
      <c r="C32" s="482" t="s">
        <v>529</v>
      </c>
      <c r="D32" s="482"/>
      <c r="E32" s="482"/>
      <c r="F32" s="149"/>
      <c r="G32" s="89"/>
      <c r="H32" s="482"/>
      <c r="I32" s="482"/>
    </row>
    <row r="33" spans="1:9" s="125" customFormat="1" ht="15" customHeight="1" x14ac:dyDescent="0.25">
      <c r="A33" s="149">
        <v>43381</v>
      </c>
      <c r="B33" s="89">
        <v>54.3</v>
      </c>
      <c r="C33" s="482" t="s">
        <v>483</v>
      </c>
      <c r="D33" s="482"/>
      <c r="E33" s="482"/>
      <c r="F33" s="149"/>
      <c r="G33" s="89"/>
      <c r="H33" s="482"/>
      <c r="I33" s="482"/>
    </row>
    <row r="34" spans="1:9" s="125" customFormat="1" ht="15" customHeight="1" x14ac:dyDescent="0.25">
      <c r="A34" s="149">
        <v>43382</v>
      </c>
      <c r="B34" s="89">
        <v>1350</v>
      </c>
      <c r="C34" s="482" t="s">
        <v>576</v>
      </c>
      <c r="D34" s="482"/>
      <c r="E34" s="482"/>
      <c r="F34" s="149"/>
      <c r="G34" s="89"/>
      <c r="H34" s="482"/>
      <c r="I34" s="482"/>
    </row>
    <row r="35" spans="1:9" s="125" customFormat="1" ht="15" customHeight="1" x14ac:dyDescent="0.25">
      <c r="A35" s="149">
        <v>43382</v>
      </c>
      <c r="B35" s="89">
        <v>4</v>
      </c>
      <c r="C35" s="482" t="s">
        <v>217</v>
      </c>
      <c r="D35" s="482"/>
      <c r="E35" s="482"/>
      <c r="F35" s="149"/>
      <c r="G35" s="89"/>
      <c r="H35" s="482"/>
      <c r="I35" s="482"/>
    </row>
    <row r="36" spans="1:9" s="125" customFormat="1" ht="15" customHeight="1" x14ac:dyDescent="0.25">
      <c r="A36" s="149">
        <v>43382</v>
      </c>
      <c r="B36" s="89">
        <v>10000</v>
      </c>
      <c r="C36" s="482" t="s">
        <v>523</v>
      </c>
      <c r="D36" s="482"/>
      <c r="E36" s="482"/>
      <c r="F36" s="149"/>
      <c r="G36" s="89"/>
      <c r="H36" s="482"/>
      <c r="I36" s="482"/>
    </row>
    <row r="37" spans="1:9" s="125" customFormat="1" ht="15" customHeight="1" x14ac:dyDescent="0.25">
      <c r="A37" s="149">
        <v>43382</v>
      </c>
      <c r="B37" s="89">
        <v>4</v>
      </c>
      <c r="C37" s="482" t="s">
        <v>217</v>
      </c>
      <c r="D37" s="482"/>
      <c r="E37" s="482"/>
      <c r="F37" s="149"/>
      <c r="G37" s="89"/>
      <c r="H37" s="482"/>
      <c r="I37" s="482"/>
    </row>
    <row r="38" spans="1:9" s="125" customFormat="1" ht="15" customHeight="1" x14ac:dyDescent="0.25">
      <c r="A38" s="149">
        <v>43382</v>
      </c>
      <c r="B38" s="89">
        <v>2100</v>
      </c>
      <c r="C38" s="482" t="s">
        <v>474</v>
      </c>
      <c r="D38" s="482"/>
      <c r="E38" s="482"/>
      <c r="F38" s="149"/>
      <c r="G38" s="89"/>
      <c r="H38" s="482"/>
      <c r="I38" s="482"/>
    </row>
    <row r="39" spans="1:9" s="125" customFormat="1" ht="15" customHeight="1" x14ac:dyDescent="0.25">
      <c r="A39" s="149">
        <v>43382</v>
      </c>
      <c r="B39" s="89">
        <v>4</v>
      </c>
      <c r="C39" s="482" t="s">
        <v>217</v>
      </c>
      <c r="D39" s="482"/>
      <c r="E39" s="482"/>
      <c r="F39" s="149"/>
      <c r="G39" s="89"/>
      <c r="H39" s="482"/>
      <c r="I39" s="482"/>
    </row>
    <row r="40" spans="1:9" s="125" customFormat="1" ht="15" customHeight="1" x14ac:dyDescent="0.25">
      <c r="A40" s="149">
        <v>43384</v>
      </c>
      <c r="B40" s="89">
        <v>64.900000000000006</v>
      </c>
      <c r="C40" s="482" t="s">
        <v>273</v>
      </c>
      <c r="D40" s="482"/>
      <c r="E40" s="482"/>
      <c r="F40" s="149"/>
      <c r="G40" s="89"/>
      <c r="H40" s="482"/>
      <c r="I40" s="482"/>
    </row>
    <row r="41" spans="1:9" s="125" customFormat="1" ht="15" customHeight="1" x14ac:dyDescent="0.25">
      <c r="A41" s="149">
        <v>43385</v>
      </c>
      <c r="B41" s="89">
        <v>10000</v>
      </c>
      <c r="C41" s="482" t="s">
        <v>523</v>
      </c>
      <c r="D41" s="482"/>
      <c r="E41" s="482"/>
      <c r="F41" s="149"/>
      <c r="G41" s="89"/>
      <c r="H41" s="482"/>
      <c r="I41" s="482"/>
    </row>
    <row r="42" spans="1:9" s="125" customFormat="1" ht="15" customHeight="1" x14ac:dyDescent="0.25">
      <c r="A42" s="149">
        <v>43385</v>
      </c>
      <c r="B42" s="89">
        <v>4</v>
      </c>
      <c r="C42" s="482" t="s">
        <v>217</v>
      </c>
      <c r="D42" s="482"/>
      <c r="E42" s="482"/>
      <c r="F42" s="149"/>
      <c r="G42" s="89"/>
      <c r="H42" s="482"/>
      <c r="I42" s="482"/>
    </row>
    <row r="43" spans="1:9" s="125" customFormat="1" ht="15" customHeight="1" x14ac:dyDescent="0.25">
      <c r="A43" s="149">
        <v>43385</v>
      </c>
      <c r="B43" s="89">
        <v>1830</v>
      </c>
      <c r="C43" s="482" t="s">
        <v>577</v>
      </c>
      <c r="D43" s="482"/>
      <c r="E43" s="482"/>
      <c r="F43" s="149"/>
      <c r="G43" s="89"/>
      <c r="H43" s="482"/>
      <c r="I43" s="482"/>
    </row>
    <row r="44" spans="1:9" s="125" customFormat="1" ht="15" customHeight="1" x14ac:dyDescent="0.25">
      <c r="A44" s="149">
        <v>43385</v>
      </c>
      <c r="B44" s="89">
        <v>4</v>
      </c>
      <c r="C44" s="482" t="s">
        <v>217</v>
      </c>
      <c r="D44" s="482"/>
      <c r="E44" s="482"/>
      <c r="F44" s="149"/>
      <c r="G44" s="89"/>
      <c r="H44" s="482"/>
      <c r="I44" s="482"/>
    </row>
    <row r="45" spans="1:9" s="125" customFormat="1" ht="15" customHeight="1" x14ac:dyDescent="0.25">
      <c r="A45" s="149">
        <v>43385</v>
      </c>
      <c r="B45" s="89">
        <v>600</v>
      </c>
      <c r="C45" s="482" t="s">
        <v>578</v>
      </c>
      <c r="D45" s="482"/>
      <c r="E45" s="482"/>
      <c r="F45" s="149"/>
      <c r="G45" s="89"/>
      <c r="H45" s="482"/>
      <c r="I45" s="482"/>
    </row>
    <row r="46" spans="1:9" s="125" customFormat="1" ht="15" customHeight="1" x14ac:dyDescent="0.25">
      <c r="A46" s="149">
        <v>43385</v>
      </c>
      <c r="B46" s="89">
        <v>4</v>
      </c>
      <c r="C46" s="482" t="s">
        <v>217</v>
      </c>
      <c r="D46" s="482"/>
      <c r="E46" s="482"/>
      <c r="F46" s="149"/>
      <c r="G46" s="89"/>
      <c r="H46" s="482"/>
      <c r="I46" s="482"/>
    </row>
    <row r="47" spans="1:9" s="125" customFormat="1" ht="15" customHeight="1" x14ac:dyDescent="0.25">
      <c r="A47" s="149">
        <v>43386</v>
      </c>
      <c r="B47" s="89">
        <v>300</v>
      </c>
      <c r="C47" s="482" t="s">
        <v>529</v>
      </c>
      <c r="D47" s="482"/>
      <c r="E47" s="482"/>
      <c r="F47" s="149"/>
      <c r="G47" s="89"/>
      <c r="H47" s="482"/>
      <c r="I47" s="482"/>
    </row>
    <row r="48" spans="1:9" s="125" customFormat="1" ht="15" customHeight="1" x14ac:dyDescent="0.25">
      <c r="A48" s="149">
        <v>43388</v>
      </c>
      <c r="B48" s="89">
        <v>236</v>
      </c>
      <c r="C48" s="482" t="s">
        <v>579</v>
      </c>
      <c r="D48" s="482"/>
      <c r="E48" s="482"/>
      <c r="F48" s="149"/>
      <c r="G48" s="89"/>
      <c r="H48" s="482"/>
      <c r="I48" s="482"/>
    </row>
    <row r="49" spans="1:9" s="125" customFormat="1" ht="15" customHeight="1" x14ac:dyDescent="0.25">
      <c r="A49" s="149">
        <v>43388</v>
      </c>
      <c r="B49" s="89">
        <v>4</v>
      </c>
      <c r="C49" s="482" t="s">
        <v>217</v>
      </c>
      <c r="D49" s="482"/>
      <c r="E49" s="482"/>
      <c r="F49" s="149"/>
      <c r="G49" s="89"/>
      <c r="H49" s="482"/>
      <c r="I49" s="482"/>
    </row>
    <row r="50" spans="1:9" s="125" customFormat="1" ht="15" customHeight="1" x14ac:dyDescent="0.25">
      <c r="A50" s="149">
        <v>43388</v>
      </c>
      <c r="B50" s="89">
        <v>50</v>
      </c>
      <c r="C50" s="482" t="s">
        <v>309</v>
      </c>
      <c r="D50" s="482"/>
      <c r="E50" s="482"/>
      <c r="F50" s="149"/>
      <c r="G50" s="89"/>
      <c r="H50" s="482"/>
      <c r="I50" s="482"/>
    </row>
    <row r="51" spans="1:9" s="125" customFormat="1" ht="15" customHeight="1" x14ac:dyDescent="0.25">
      <c r="A51" s="149">
        <v>43388</v>
      </c>
      <c r="B51" s="89">
        <v>1131</v>
      </c>
      <c r="C51" s="482" t="s">
        <v>570</v>
      </c>
      <c r="D51" s="482"/>
      <c r="E51" s="482"/>
      <c r="F51" s="149"/>
      <c r="G51" s="89"/>
      <c r="H51" s="482"/>
      <c r="I51" s="482"/>
    </row>
    <row r="52" spans="1:9" s="125" customFormat="1" ht="15" customHeight="1" x14ac:dyDescent="0.25">
      <c r="A52" s="149">
        <v>43389</v>
      </c>
      <c r="B52" s="89">
        <v>2500</v>
      </c>
      <c r="C52" s="482" t="s">
        <v>368</v>
      </c>
      <c r="D52" s="482"/>
      <c r="E52" s="482"/>
      <c r="F52" s="149"/>
      <c r="G52" s="89"/>
      <c r="H52" s="474"/>
      <c r="I52" s="474"/>
    </row>
    <row r="53" spans="1:9" s="125" customFormat="1" ht="15" customHeight="1" x14ac:dyDescent="0.25">
      <c r="A53" s="149">
        <v>43389</v>
      </c>
      <c r="B53" s="89">
        <v>4</v>
      </c>
      <c r="C53" s="482" t="s">
        <v>217</v>
      </c>
      <c r="D53" s="482"/>
      <c r="E53" s="482"/>
      <c r="F53" s="149"/>
      <c r="G53" s="89"/>
      <c r="H53" s="474"/>
      <c r="I53" s="474"/>
    </row>
    <row r="54" spans="1:9" s="125" customFormat="1" ht="15" customHeight="1" x14ac:dyDescent="0.25">
      <c r="A54" s="149">
        <v>43389</v>
      </c>
      <c r="B54" s="89">
        <v>236</v>
      </c>
      <c r="C54" s="482" t="s">
        <v>579</v>
      </c>
      <c r="D54" s="482"/>
      <c r="E54" s="482"/>
      <c r="F54" s="149"/>
      <c r="G54" s="89"/>
      <c r="H54" s="474"/>
      <c r="I54" s="474"/>
    </row>
    <row r="55" spans="1:9" s="125" customFormat="1" ht="15" customHeight="1" x14ac:dyDescent="0.25">
      <c r="A55" s="149">
        <v>43389</v>
      </c>
      <c r="B55" s="89">
        <v>4</v>
      </c>
      <c r="C55" s="482" t="s">
        <v>217</v>
      </c>
      <c r="D55" s="482"/>
      <c r="E55" s="482"/>
      <c r="F55" s="149"/>
      <c r="G55" s="89"/>
      <c r="H55" s="474"/>
      <c r="I55" s="474"/>
    </row>
    <row r="56" spans="1:9" s="125" customFormat="1" ht="15" customHeight="1" x14ac:dyDescent="0.25">
      <c r="A56" s="149">
        <v>43389</v>
      </c>
      <c r="B56" s="89">
        <v>885</v>
      </c>
      <c r="C56" s="482" t="s">
        <v>580</v>
      </c>
      <c r="D56" s="482"/>
      <c r="E56" s="482"/>
      <c r="F56" s="149"/>
      <c r="G56" s="89"/>
      <c r="H56" s="474"/>
      <c r="I56" s="474"/>
    </row>
    <row r="57" spans="1:9" s="125" customFormat="1" ht="15" customHeight="1" x14ac:dyDescent="0.25">
      <c r="A57" s="149">
        <v>43389</v>
      </c>
      <c r="B57" s="89">
        <v>4</v>
      </c>
      <c r="C57" s="482" t="s">
        <v>217</v>
      </c>
      <c r="D57" s="482"/>
      <c r="E57" s="482"/>
      <c r="F57" s="149"/>
      <c r="G57" s="89"/>
      <c r="H57" s="474"/>
      <c r="I57" s="474"/>
    </row>
    <row r="58" spans="1:9" s="125" customFormat="1" ht="15" customHeight="1" x14ac:dyDescent="0.25">
      <c r="A58" s="149">
        <v>43390</v>
      </c>
      <c r="B58" s="89">
        <v>400</v>
      </c>
      <c r="C58" s="482" t="s">
        <v>238</v>
      </c>
      <c r="D58" s="482"/>
      <c r="E58" s="482"/>
      <c r="F58" s="149"/>
      <c r="G58" s="89"/>
      <c r="H58" s="474"/>
      <c r="I58" s="474"/>
    </row>
    <row r="59" spans="1:9" s="125" customFormat="1" ht="15" customHeight="1" x14ac:dyDescent="0.25">
      <c r="A59" s="149">
        <v>43390</v>
      </c>
      <c r="B59" s="89">
        <v>1.75</v>
      </c>
      <c r="C59" s="482" t="s">
        <v>217</v>
      </c>
      <c r="D59" s="482"/>
      <c r="E59" s="482"/>
      <c r="F59" s="149"/>
      <c r="G59" s="89"/>
      <c r="H59" s="474"/>
      <c r="I59" s="474"/>
    </row>
    <row r="60" spans="1:9" s="125" customFormat="1" ht="15" customHeight="1" x14ac:dyDescent="0.25">
      <c r="A60" s="149">
        <v>43390</v>
      </c>
      <c r="B60" s="89">
        <v>500</v>
      </c>
      <c r="C60" s="482" t="s">
        <v>459</v>
      </c>
      <c r="D60" s="482"/>
      <c r="E60" s="482"/>
      <c r="F60" s="149"/>
      <c r="G60" s="89"/>
      <c r="H60" s="474"/>
      <c r="I60" s="474"/>
    </row>
    <row r="61" spans="1:9" s="125" customFormat="1" ht="15" customHeight="1" x14ac:dyDescent="0.25">
      <c r="A61" s="149">
        <v>43390</v>
      </c>
      <c r="B61" s="89">
        <v>4</v>
      </c>
      <c r="C61" s="482" t="s">
        <v>217</v>
      </c>
      <c r="D61" s="482"/>
      <c r="E61" s="482"/>
      <c r="F61" s="149"/>
      <c r="G61" s="89"/>
      <c r="H61" s="474"/>
      <c r="I61" s="474"/>
    </row>
    <row r="62" spans="1:9" s="125" customFormat="1" ht="15" customHeight="1" x14ac:dyDescent="0.25">
      <c r="A62" s="149">
        <v>43391</v>
      </c>
      <c r="B62" s="89">
        <v>300</v>
      </c>
      <c r="C62" s="482" t="s">
        <v>529</v>
      </c>
      <c r="D62" s="482"/>
      <c r="E62" s="482"/>
      <c r="F62" s="149"/>
      <c r="G62" s="89"/>
      <c r="H62" s="474"/>
      <c r="I62" s="474"/>
    </row>
    <row r="63" spans="1:9" s="125" customFormat="1" x14ac:dyDescent="0.25">
      <c r="A63" s="149">
        <v>43392</v>
      </c>
      <c r="B63" s="89">
        <v>1000</v>
      </c>
      <c r="C63" s="482" t="s">
        <v>564</v>
      </c>
      <c r="D63" s="482"/>
      <c r="E63" s="482"/>
      <c r="F63" s="127"/>
      <c r="G63" s="127"/>
      <c r="H63" s="507"/>
      <c r="I63" s="507"/>
    </row>
    <row r="64" spans="1:9" s="125" customFormat="1" x14ac:dyDescent="0.25">
      <c r="A64" s="149">
        <v>43392</v>
      </c>
      <c r="B64" s="89">
        <v>4</v>
      </c>
      <c r="C64" s="482" t="s">
        <v>217</v>
      </c>
      <c r="D64" s="482"/>
      <c r="E64" s="482"/>
      <c r="F64" s="127"/>
      <c r="G64" s="127"/>
      <c r="H64" s="535"/>
      <c r="I64" s="536"/>
    </row>
    <row r="65" spans="1:9" s="125" customFormat="1" x14ac:dyDescent="0.25">
      <c r="A65" s="149">
        <v>43392</v>
      </c>
      <c r="B65" s="89">
        <v>10651.68</v>
      </c>
      <c r="C65" s="482" t="s">
        <v>523</v>
      </c>
      <c r="D65" s="482"/>
      <c r="E65" s="482"/>
      <c r="F65" s="127"/>
      <c r="G65" s="127"/>
      <c r="H65" s="535"/>
      <c r="I65" s="536"/>
    </row>
    <row r="66" spans="1:9" s="125" customFormat="1" x14ac:dyDescent="0.25">
      <c r="A66" s="149">
        <v>43392</v>
      </c>
      <c r="B66" s="89">
        <v>4</v>
      </c>
      <c r="C66" s="482" t="s">
        <v>217</v>
      </c>
      <c r="D66" s="482"/>
      <c r="E66" s="482"/>
      <c r="F66" s="127"/>
      <c r="G66" s="127"/>
      <c r="H66" s="535"/>
      <c r="I66" s="536"/>
    </row>
    <row r="67" spans="1:9" s="125" customFormat="1" x14ac:dyDescent="0.25">
      <c r="A67" s="149">
        <v>43393</v>
      </c>
      <c r="B67" s="89">
        <v>300</v>
      </c>
      <c r="C67" s="482" t="s">
        <v>529</v>
      </c>
      <c r="D67" s="482"/>
      <c r="E67" s="482"/>
      <c r="F67" s="127"/>
      <c r="G67" s="127"/>
      <c r="H67" s="535"/>
      <c r="I67" s="536"/>
    </row>
    <row r="68" spans="1:9" s="125" customFormat="1" x14ac:dyDescent="0.25">
      <c r="A68" s="149">
        <v>43393</v>
      </c>
      <c r="B68" s="89">
        <v>1000</v>
      </c>
      <c r="C68" s="482" t="s">
        <v>238</v>
      </c>
      <c r="D68" s="482"/>
      <c r="E68" s="482"/>
      <c r="F68" s="127"/>
      <c r="G68" s="127"/>
      <c r="H68" s="535"/>
      <c r="I68" s="536"/>
    </row>
    <row r="69" spans="1:9" s="125" customFormat="1" x14ac:dyDescent="0.25">
      <c r="A69" s="149">
        <v>43393</v>
      </c>
      <c r="B69" s="89">
        <v>1.75</v>
      </c>
      <c r="C69" s="482" t="s">
        <v>217</v>
      </c>
      <c r="D69" s="482"/>
      <c r="E69" s="482"/>
      <c r="F69" s="127"/>
      <c r="G69" s="127"/>
      <c r="H69" s="535"/>
      <c r="I69" s="536"/>
    </row>
    <row r="70" spans="1:9" s="125" customFormat="1" x14ac:dyDescent="0.25">
      <c r="A70" s="149">
        <v>43396</v>
      </c>
      <c r="B70" s="89">
        <v>900</v>
      </c>
      <c r="C70" s="482" t="s">
        <v>238</v>
      </c>
      <c r="D70" s="482"/>
      <c r="E70" s="482"/>
      <c r="F70" s="127"/>
      <c r="G70" s="127"/>
      <c r="H70" s="535"/>
      <c r="I70" s="536"/>
    </row>
    <row r="71" spans="1:9" s="125" customFormat="1" x14ac:dyDescent="0.25">
      <c r="A71" s="149">
        <v>43396</v>
      </c>
      <c r="B71" s="89">
        <v>1.75</v>
      </c>
      <c r="C71" s="482" t="s">
        <v>217</v>
      </c>
      <c r="D71" s="482"/>
      <c r="E71" s="482"/>
      <c r="F71" s="127"/>
      <c r="G71" s="127"/>
      <c r="H71" s="535"/>
      <c r="I71" s="536"/>
    </row>
    <row r="72" spans="1:9" s="125" customFormat="1" x14ac:dyDescent="0.25">
      <c r="A72" s="149">
        <v>43397</v>
      </c>
      <c r="B72" s="89">
        <v>1000</v>
      </c>
      <c r="C72" s="482" t="s">
        <v>564</v>
      </c>
      <c r="D72" s="482"/>
      <c r="E72" s="482"/>
      <c r="F72" s="127"/>
      <c r="G72" s="127"/>
      <c r="H72" s="535"/>
      <c r="I72" s="536"/>
    </row>
    <row r="73" spans="1:9" s="125" customFormat="1" x14ac:dyDescent="0.25">
      <c r="A73" s="149">
        <v>43397</v>
      </c>
      <c r="B73" s="89">
        <v>4</v>
      </c>
      <c r="C73" s="482" t="s">
        <v>217</v>
      </c>
      <c r="D73" s="482"/>
      <c r="E73" s="482"/>
      <c r="F73" s="127"/>
      <c r="G73" s="127"/>
      <c r="H73" s="535"/>
      <c r="I73" s="536"/>
    </row>
    <row r="74" spans="1:9" s="125" customFormat="1" x14ac:dyDescent="0.25">
      <c r="A74" s="149">
        <v>43398</v>
      </c>
      <c r="B74" s="89">
        <v>1858.09</v>
      </c>
      <c r="C74" s="482" t="s">
        <v>507</v>
      </c>
      <c r="D74" s="482"/>
      <c r="E74" s="482"/>
      <c r="F74" s="154"/>
      <c r="G74" s="127"/>
      <c r="H74" s="152"/>
      <c r="I74" s="153"/>
    </row>
    <row r="75" spans="1:9" s="125" customFormat="1" x14ac:dyDescent="0.25">
      <c r="A75" s="149">
        <v>43399</v>
      </c>
      <c r="B75" s="89">
        <v>300</v>
      </c>
      <c r="C75" s="482" t="s">
        <v>529</v>
      </c>
      <c r="D75" s="482"/>
      <c r="E75" s="482"/>
      <c r="F75" s="127"/>
      <c r="G75" s="127"/>
      <c r="H75" s="152"/>
      <c r="I75" s="153"/>
    </row>
    <row r="76" spans="1:9" s="125" customFormat="1" x14ac:dyDescent="0.25">
      <c r="A76" s="149">
        <v>43403</v>
      </c>
      <c r="B76" s="89">
        <v>500</v>
      </c>
      <c r="C76" s="482" t="s">
        <v>238</v>
      </c>
      <c r="D76" s="482"/>
      <c r="E76" s="482"/>
      <c r="F76" s="127"/>
      <c r="G76" s="127"/>
      <c r="H76" s="152"/>
      <c r="I76" s="153"/>
    </row>
    <row r="77" spans="1:9" s="125" customFormat="1" x14ac:dyDescent="0.25">
      <c r="A77" s="149">
        <v>43403</v>
      </c>
      <c r="B77" s="89">
        <v>4</v>
      </c>
      <c r="C77" s="482" t="s">
        <v>217</v>
      </c>
      <c r="D77" s="482"/>
      <c r="E77" s="482"/>
      <c r="F77" s="127"/>
      <c r="G77" s="127"/>
      <c r="H77" s="152"/>
      <c r="I77" s="153"/>
    </row>
    <row r="78" spans="1:9" s="125" customFormat="1" x14ac:dyDescent="0.25">
      <c r="A78" s="149">
        <v>43404</v>
      </c>
      <c r="B78" s="89">
        <v>510</v>
      </c>
      <c r="C78" s="482" t="s">
        <v>564</v>
      </c>
      <c r="D78" s="482"/>
      <c r="E78" s="482"/>
      <c r="F78" s="127"/>
      <c r="G78" s="127"/>
      <c r="H78" s="152"/>
      <c r="I78" s="153"/>
    </row>
    <row r="79" spans="1:9" s="125" customFormat="1" x14ac:dyDescent="0.25">
      <c r="A79" s="149">
        <v>43404</v>
      </c>
      <c r="B79" s="89">
        <v>4</v>
      </c>
      <c r="C79" s="482" t="s">
        <v>217</v>
      </c>
      <c r="D79" s="482"/>
      <c r="E79" s="482"/>
      <c r="F79" s="127"/>
      <c r="G79" s="127"/>
      <c r="H79" s="152"/>
      <c r="I79" s="153"/>
    </row>
    <row r="80" spans="1:9" x14ac:dyDescent="0.25">
      <c r="A80" s="149">
        <v>43404</v>
      </c>
      <c r="B80" s="89">
        <v>1916.39</v>
      </c>
      <c r="C80" s="482" t="s">
        <v>343</v>
      </c>
      <c r="D80" s="482"/>
      <c r="E80" s="482"/>
      <c r="F80" s="127"/>
      <c r="G80" s="127"/>
      <c r="H80" s="355"/>
      <c r="I80" s="355"/>
    </row>
  </sheetData>
  <mergeCells count="147">
    <mergeCell ref="C78:E78"/>
    <mergeCell ref="C79:E79"/>
    <mergeCell ref="C72:E72"/>
    <mergeCell ref="H72:I72"/>
    <mergeCell ref="C73:E73"/>
    <mergeCell ref="H73:I73"/>
    <mergeCell ref="C80:E80"/>
    <mergeCell ref="H80:I80"/>
    <mergeCell ref="C74:E74"/>
    <mergeCell ref="C75:E75"/>
    <mergeCell ref="C76:E76"/>
    <mergeCell ref="C77:E77"/>
    <mergeCell ref="C69:E69"/>
    <mergeCell ref="H69:I69"/>
    <mergeCell ref="C70:E70"/>
    <mergeCell ref="H70:I70"/>
    <mergeCell ref="C71:E71"/>
    <mergeCell ref="H71:I71"/>
    <mergeCell ref="C66:E66"/>
    <mergeCell ref="H66:I66"/>
    <mergeCell ref="C67:E67"/>
    <mergeCell ref="H67:I67"/>
    <mergeCell ref="C68:E68"/>
    <mergeCell ref="H68:I68"/>
    <mergeCell ref="C63:E63"/>
    <mergeCell ref="H63:I63"/>
    <mergeCell ref="C64:E64"/>
    <mergeCell ref="H64:I64"/>
    <mergeCell ref="C65:E65"/>
    <mergeCell ref="H65:I65"/>
    <mergeCell ref="C60:E60"/>
    <mergeCell ref="H60:I60"/>
    <mergeCell ref="C61:E61"/>
    <mergeCell ref="H61:I61"/>
    <mergeCell ref="C62:E62"/>
    <mergeCell ref="H62:I62"/>
    <mergeCell ref="C57:E57"/>
    <mergeCell ref="H57:I57"/>
    <mergeCell ref="C58:E58"/>
    <mergeCell ref="H58:I58"/>
    <mergeCell ref="C59:E59"/>
    <mergeCell ref="H59:I59"/>
    <mergeCell ref="C54:E54"/>
    <mergeCell ref="H54:I54"/>
    <mergeCell ref="C55:E55"/>
    <mergeCell ref="H55:I55"/>
    <mergeCell ref="C56:E56"/>
    <mergeCell ref="H56:I56"/>
    <mergeCell ref="C51:E51"/>
    <mergeCell ref="H51:I51"/>
    <mergeCell ref="C52:E52"/>
    <mergeCell ref="H52:I52"/>
    <mergeCell ref="C53:E53"/>
    <mergeCell ref="H53:I53"/>
    <mergeCell ref="C48:E48"/>
    <mergeCell ref="H48:I48"/>
    <mergeCell ref="C49:E49"/>
    <mergeCell ref="H49:I49"/>
    <mergeCell ref="C50:E50"/>
    <mergeCell ref="H50:I50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G10:H10"/>
    <mergeCell ref="A11:I11"/>
    <mergeCell ref="A12:I12"/>
    <mergeCell ref="A13:E13"/>
    <mergeCell ref="F13:I13"/>
    <mergeCell ref="C14:E14"/>
    <mergeCell ref="H14:I14"/>
    <mergeCell ref="C6:D6"/>
    <mergeCell ref="C7:D7"/>
    <mergeCell ref="C8:D8"/>
    <mergeCell ref="C9:D9"/>
    <mergeCell ref="C10:D10"/>
    <mergeCell ref="E10:F10"/>
    <mergeCell ref="C2:I2"/>
    <mergeCell ref="C3:D4"/>
    <mergeCell ref="E3:F3"/>
    <mergeCell ref="G3:H3"/>
    <mergeCell ref="I3:I4"/>
    <mergeCell ref="C5:D5"/>
    <mergeCell ref="E5:F5"/>
    <mergeCell ref="G5:H5"/>
  </mergeCells>
  <pageMargins left="0.7" right="0.7" top="0.75" bottom="0.75" header="0.3" footer="0.3"/>
  <pageSetup paperSize="9" scale="77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81"/>
  <dimension ref="A1:I67"/>
  <sheetViews>
    <sheetView topLeftCell="A5" zoomScaleNormal="100" workbookViewId="0">
      <selection activeCell="B15" sqref="B15:G67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3.28515625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581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356" t="s">
        <v>1</v>
      </c>
      <c r="H3" s="356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 t="s">
        <v>2</v>
      </c>
      <c r="I4" s="412"/>
    </row>
    <row r="5" spans="1:9" ht="30.75" customHeight="1" x14ac:dyDescent="0.25">
      <c r="C5" s="425" t="s">
        <v>583</v>
      </c>
      <c r="D5" s="359"/>
      <c r="E5" s="360">
        <v>28492.89</v>
      </c>
      <c r="F5" s="360"/>
      <c r="G5" s="360">
        <v>4198.3500000000004</v>
      </c>
      <c r="H5" s="360"/>
      <c r="I5" s="27"/>
    </row>
    <row r="6" spans="1:9" x14ac:dyDescent="0.25">
      <c r="C6" s="419" t="s">
        <v>3</v>
      </c>
      <c r="D6" s="362"/>
      <c r="E6" s="10">
        <v>11833</v>
      </c>
      <c r="F6" s="10">
        <v>46688.78</v>
      </c>
      <c r="G6" s="10">
        <v>2465</v>
      </c>
      <c r="H6" s="10"/>
      <c r="I6" s="28"/>
    </row>
    <row r="7" spans="1:9" x14ac:dyDescent="0.25">
      <c r="C7" s="419" t="s">
        <v>473</v>
      </c>
      <c r="D7" s="362"/>
      <c r="E7" s="10">
        <v>0</v>
      </c>
      <c r="F7" s="10"/>
      <c r="G7" s="10"/>
      <c r="H7" s="10"/>
      <c r="I7" s="28"/>
    </row>
    <row r="8" spans="1:9" x14ac:dyDescent="0.25">
      <c r="C8" s="532" t="s">
        <v>298</v>
      </c>
      <c r="D8" s="533"/>
      <c r="E8" s="10">
        <v>0</v>
      </c>
      <c r="F8" s="10"/>
      <c r="G8" s="10"/>
      <c r="H8" s="10"/>
      <c r="I8" s="28"/>
    </row>
    <row r="9" spans="1:9" x14ac:dyDescent="0.25">
      <c r="C9" s="419" t="s">
        <v>6</v>
      </c>
      <c r="D9" s="362"/>
      <c r="E9" s="10">
        <v>54459.35</v>
      </c>
      <c r="F9" s="10"/>
      <c r="G9" s="10">
        <v>1421</v>
      </c>
      <c r="H9" s="10"/>
      <c r="I9" s="28"/>
    </row>
    <row r="10" spans="1:9" ht="36.75" customHeight="1" thickBot="1" x14ac:dyDescent="0.3">
      <c r="C10" s="420" t="s">
        <v>584</v>
      </c>
      <c r="D10" s="421"/>
      <c r="E10" s="422">
        <f>E5+E6+F6+E7+E8-E9</f>
        <v>32555.32</v>
      </c>
      <c r="F10" s="422"/>
      <c r="G10" s="422">
        <f>G5+G6+H6+G7+G8-G9</f>
        <v>5242.3500000000004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x14ac:dyDescent="0.25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51" t="s">
        <v>30</v>
      </c>
      <c r="B14" s="151" t="s">
        <v>31</v>
      </c>
      <c r="C14" s="349" t="s">
        <v>32</v>
      </c>
      <c r="D14" s="349"/>
      <c r="E14" s="349"/>
      <c r="F14" s="151" t="s">
        <v>30</v>
      </c>
      <c r="G14" s="151" t="s">
        <v>31</v>
      </c>
      <c r="H14" s="349" t="s">
        <v>32</v>
      </c>
      <c r="I14" s="349"/>
    </row>
    <row r="15" spans="1:9" s="125" customFormat="1" ht="15" customHeight="1" x14ac:dyDescent="0.25">
      <c r="A15" s="149">
        <v>43405</v>
      </c>
      <c r="B15" s="89">
        <v>300</v>
      </c>
      <c r="C15" s="482" t="s">
        <v>529</v>
      </c>
      <c r="D15" s="482"/>
      <c r="E15" s="482"/>
      <c r="F15" s="149">
        <v>43406</v>
      </c>
      <c r="G15" s="89">
        <v>10.5</v>
      </c>
      <c r="H15" s="482" t="s">
        <v>525</v>
      </c>
      <c r="I15" s="482"/>
    </row>
    <row r="16" spans="1:9" s="125" customFormat="1" ht="15" customHeight="1" x14ac:dyDescent="0.25">
      <c r="A16" s="149">
        <v>43406</v>
      </c>
      <c r="B16" s="89">
        <v>1000</v>
      </c>
      <c r="C16" s="482" t="s">
        <v>238</v>
      </c>
      <c r="D16" s="482"/>
      <c r="E16" s="482"/>
      <c r="F16" s="149">
        <v>43406</v>
      </c>
      <c r="G16" s="89">
        <v>26.25</v>
      </c>
      <c r="H16" s="482" t="s">
        <v>524</v>
      </c>
      <c r="I16" s="482"/>
    </row>
    <row r="17" spans="1:9" s="125" customFormat="1" ht="15" customHeight="1" x14ac:dyDescent="0.25">
      <c r="A17" s="149">
        <v>43406</v>
      </c>
      <c r="B17" s="89">
        <v>4</v>
      </c>
      <c r="C17" s="482" t="s">
        <v>217</v>
      </c>
      <c r="D17" s="482"/>
      <c r="E17" s="482"/>
      <c r="F17" s="149">
        <v>43406</v>
      </c>
      <c r="G17" s="89">
        <v>47.25</v>
      </c>
      <c r="H17" s="482" t="s">
        <v>524</v>
      </c>
      <c r="I17" s="482"/>
    </row>
    <row r="18" spans="1:9" s="125" customFormat="1" ht="15" customHeight="1" x14ac:dyDescent="0.25">
      <c r="A18" s="149">
        <v>43406</v>
      </c>
      <c r="B18" s="89">
        <v>533</v>
      </c>
      <c r="C18" s="482" t="s">
        <v>289</v>
      </c>
      <c r="D18" s="482"/>
      <c r="E18" s="482"/>
      <c r="F18" s="149">
        <v>43406</v>
      </c>
      <c r="G18" s="89">
        <v>71</v>
      </c>
      <c r="H18" s="482" t="s">
        <v>239</v>
      </c>
      <c r="I18" s="482"/>
    </row>
    <row r="19" spans="1:9" s="125" customFormat="1" ht="15" customHeight="1" x14ac:dyDescent="0.25">
      <c r="A19" s="149">
        <v>43406</v>
      </c>
      <c r="B19" s="89">
        <v>4</v>
      </c>
      <c r="C19" s="482" t="s">
        <v>217</v>
      </c>
      <c r="D19" s="482"/>
      <c r="E19" s="482"/>
      <c r="F19" s="149">
        <v>43417</v>
      </c>
      <c r="G19" s="89">
        <v>94</v>
      </c>
      <c r="H19" s="482" t="s">
        <v>21</v>
      </c>
      <c r="I19" s="482"/>
    </row>
    <row r="20" spans="1:9" s="125" customFormat="1" ht="15" customHeight="1" x14ac:dyDescent="0.25">
      <c r="A20" s="149">
        <v>43406</v>
      </c>
      <c r="B20" s="89">
        <v>533</v>
      </c>
      <c r="C20" s="482" t="s">
        <v>542</v>
      </c>
      <c r="D20" s="482"/>
      <c r="E20" s="482"/>
      <c r="F20" s="149">
        <v>43417</v>
      </c>
      <c r="G20" s="89">
        <v>158</v>
      </c>
      <c r="H20" s="482" t="s">
        <v>22</v>
      </c>
      <c r="I20" s="482"/>
    </row>
    <row r="21" spans="1:9" s="125" customFormat="1" ht="15" customHeight="1" x14ac:dyDescent="0.25">
      <c r="A21" s="149">
        <v>43406</v>
      </c>
      <c r="B21" s="89">
        <v>4</v>
      </c>
      <c r="C21" s="482" t="s">
        <v>217</v>
      </c>
      <c r="D21" s="482"/>
      <c r="E21" s="482"/>
      <c r="F21" s="149">
        <v>43417</v>
      </c>
      <c r="G21" s="89">
        <v>728</v>
      </c>
      <c r="H21" s="482" t="s">
        <v>20</v>
      </c>
      <c r="I21" s="482"/>
    </row>
    <row r="22" spans="1:9" s="125" customFormat="1" ht="15" customHeight="1" x14ac:dyDescent="0.25">
      <c r="A22" s="149">
        <v>43406</v>
      </c>
      <c r="B22" s="89">
        <v>533</v>
      </c>
      <c r="C22" s="482" t="s">
        <v>397</v>
      </c>
      <c r="D22" s="482"/>
      <c r="E22" s="482"/>
      <c r="F22" s="149">
        <v>43417</v>
      </c>
      <c r="G22" s="89">
        <v>130</v>
      </c>
      <c r="H22" s="482" t="s">
        <v>18</v>
      </c>
      <c r="I22" s="482"/>
    </row>
    <row r="23" spans="1:9" s="125" customFormat="1" ht="15" customHeight="1" x14ac:dyDescent="0.25">
      <c r="A23" s="149">
        <v>43406</v>
      </c>
      <c r="B23" s="89">
        <v>4</v>
      </c>
      <c r="C23" s="482" t="s">
        <v>217</v>
      </c>
      <c r="D23" s="482"/>
      <c r="E23" s="482"/>
      <c r="F23" s="149">
        <v>43417</v>
      </c>
      <c r="G23" s="89">
        <v>156</v>
      </c>
      <c r="H23" s="482" t="s">
        <v>194</v>
      </c>
      <c r="I23" s="482"/>
    </row>
    <row r="24" spans="1:9" s="125" customFormat="1" ht="15" customHeight="1" x14ac:dyDescent="0.25">
      <c r="A24" s="149">
        <v>43409</v>
      </c>
      <c r="B24" s="89">
        <v>54.4</v>
      </c>
      <c r="C24" s="482" t="s">
        <v>483</v>
      </c>
      <c r="D24" s="482"/>
      <c r="E24" s="482"/>
      <c r="F24" s="149"/>
      <c r="G24" s="89"/>
      <c r="H24" s="482"/>
      <c r="I24" s="482"/>
    </row>
    <row r="25" spans="1:9" s="125" customFormat="1" ht="15" customHeight="1" x14ac:dyDescent="0.25">
      <c r="A25" s="149">
        <v>43410</v>
      </c>
      <c r="B25" s="89">
        <v>27.25</v>
      </c>
      <c r="C25" s="482" t="s">
        <v>568</v>
      </c>
      <c r="D25" s="482"/>
      <c r="E25" s="482"/>
      <c r="F25" s="149"/>
      <c r="G25" s="89"/>
      <c r="H25" s="482"/>
      <c r="I25" s="482"/>
    </row>
    <row r="26" spans="1:9" s="125" customFormat="1" ht="15" customHeight="1" x14ac:dyDescent="0.25">
      <c r="A26" s="149">
        <v>43410</v>
      </c>
      <c r="B26" s="89">
        <v>27.5</v>
      </c>
      <c r="C26" s="482" t="s">
        <v>568</v>
      </c>
      <c r="D26" s="482"/>
      <c r="E26" s="482"/>
      <c r="F26" s="149"/>
      <c r="G26" s="89"/>
      <c r="H26" s="482"/>
      <c r="I26" s="482"/>
    </row>
    <row r="27" spans="1:9" s="125" customFormat="1" ht="15" customHeight="1" x14ac:dyDescent="0.25">
      <c r="A27" s="149">
        <v>43410</v>
      </c>
      <c r="B27" s="89">
        <v>68.8</v>
      </c>
      <c r="C27" s="482" t="s">
        <v>273</v>
      </c>
      <c r="D27" s="482"/>
      <c r="E27" s="482"/>
      <c r="F27" s="149"/>
      <c r="G27" s="89"/>
      <c r="H27" s="482"/>
      <c r="I27" s="482"/>
    </row>
    <row r="28" spans="1:9" s="125" customFormat="1" ht="15" customHeight="1" x14ac:dyDescent="0.25">
      <c r="A28" s="149">
        <v>43410</v>
      </c>
      <c r="B28" s="89">
        <v>2100</v>
      </c>
      <c r="C28" s="482" t="s">
        <v>474</v>
      </c>
      <c r="D28" s="482"/>
      <c r="E28" s="482"/>
      <c r="F28" s="149"/>
      <c r="G28" s="89"/>
      <c r="H28" s="482"/>
      <c r="I28" s="482"/>
    </row>
    <row r="29" spans="1:9" s="125" customFormat="1" ht="15" customHeight="1" x14ac:dyDescent="0.25">
      <c r="A29" s="149">
        <v>43410</v>
      </c>
      <c r="B29" s="89">
        <v>4</v>
      </c>
      <c r="C29" s="482" t="s">
        <v>217</v>
      </c>
      <c r="D29" s="482"/>
      <c r="E29" s="482"/>
      <c r="F29" s="149"/>
      <c r="G29" s="89"/>
      <c r="H29" s="482"/>
      <c r="I29" s="482"/>
    </row>
    <row r="30" spans="1:9" s="125" customFormat="1" ht="15" customHeight="1" x14ac:dyDescent="0.25">
      <c r="A30" s="149">
        <v>43410</v>
      </c>
      <c r="B30" s="89">
        <v>31529.599999999999</v>
      </c>
      <c r="C30" s="482" t="s">
        <v>523</v>
      </c>
      <c r="D30" s="482"/>
      <c r="E30" s="482"/>
      <c r="F30" s="149"/>
      <c r="G30" s="89"/>
      <c r="H30" s="482"/>
      <c r="I30" s="482"/>
    </row>
    <row r="31" spans="1:9" s="125" customFormat="1" ht="15" customHeight="1" x14ac:dyDescent="0.25">
      <c r="A31" s="149">
        <v>43410</v>
      </c>
      <c r="B31" s="89">
        <v>4</v>
      </c>
      <c r="C31" s="482" t="s">
        <v>217</v>
      </c>
      <c r="D31" s="482"/>
      <c r="E31" s="482"/>
      <c r="F31" s="149"/>
      <c r="G31" s="89"/>
      <c r="H31" s="482"/>
      <c r="I31" s="482"/>
    </row>
    <row r="32" spans="1:9" s="125" customFormat="1" ht="15" customHeight="1" x14ac:dyDescent="0.25">
      <c r="A32" s="149">
        <v>43410</v>
      </c>
      <c r="B32" s="89">
        <v>1350</v>
      </c>
      <c r="C32" s="482" t="s">
        <v>585</v>
      </c>
      <c r="D32" s="482"/>
      <c r="E32" s="482"/>
      <c r="F32" s="149"/>
      <c r="G32" s="89"/>
      <c r="H32" s="482"/>
      <c r="I32" s="482"/>
    </row>
    <row r="33" spans="1:9" s="125" customFormat="1" ht="15" customHeight="1" x14ac:dyDescent="0.25">
      <c r="A33" s="149">
        <v>43410</v>
      </c>
      <c r="B33" s="89">
        <v>4</v>
      </c>
      <c r="C33" s="482" t="s">
        <v>217</v>
      </c>
      <c r="D33" s="482"/>
      <c r="E33" s="482"/>
      <c r="F33" s="149"/>
      <c r="G33" s="89"/>
      <c r="H33" s="482"/>
      <c r="I33" s="482"/>
    </row>
    <row r="34" spans="1:9" s="125" customFormat="1" ht="15" customHeight="1" x14ac:dyDescent="0.25">
      <c r="A34" s="149">
        <v>43412</v>
      </c>
      <c r="B34" s="89">
        <v>1300</v>
      </c>
      <c r="C34" s="482" t="s">
        <v>409</v>
      </c>
      <c r="D34" s="482"/>
      <c r="E34" s="482"/>
      <c r="F34" s="149"/>
      <c r="G34" s="89"/>
      <c r="H34" s="482"/>
      <c r="I34" s="482"/>
    </row>
    <row r="35" spans="1:9" s="125" customFormat="1" ht="15" customHeight="1" x14ac:dyDescent="0.25">
      <c r="A35" s="149">
        <v>43412</v>
      </c>
      <c r="B35" s="89">
        <v>4</v>
      </c>
      <c r="C35" s="482" t="s">
        <v>217</v>
      </c>
      <c r="D35" s="482"/>
      <c r="E35" s="482"/>
      <c r="F35" s="149"/>
      <c r="G35" s="89"/>
      <c r="H35" s="482"/>
      <c r="I35" s="482"/>
    </row>
    <row r="36" spans="1:9" s="125" customFormat="1" ht="15" customHeight="1" x14ac:dyDescent="0.25">
      <c r="A36" s="149">
        <v>43413</v>
      </c>
      <c r="B36" s="89">
        <v>300</v>
      </c>
      <c r="C36" s="482" t="s">
        <v>529</v>
      </c>
      <c r="D36" s="482"/>
      <c r="E36" s="482"/>
      <c r="F36" s="149"/>
      <c r="G36" s="89"/>
      <c r="H36" s="482"/>
      <c r="I36" s="482"/>
    </row>
    <row r="37" spans="1:9" s="125" customFormat="1" ht="15" customHeight="1" x14ac:dyDescent="0.25">
      <c r="A37" s="149">
        <v>43416</v>
      </c>
      <c r="B37" s="89">
        <v>500</v>
      </c>
      <c r="C37" s="482" t="s">
        <v>460</v>
      </c>
      <c r="D37" s="482"/>
      <c r="E37" s="482"/>
      <c r="F37" s="149"/>
      <c r="G37" s="89"/>
      <c r="H37" s="482"/>
      <c r="I37" s="482"/>
    </row>
    <row r="38" spans="1:9" s="125" customFormat="1" ht="15" customHeight="1" x14ac:dyDescent="0.25">
      <c r="A38" s="149">
        <v>43416</v>
      </c>
      <c r="B38" s="89">
        <v>4</v>
      </c>
      <c r="C38" s="482" t="s">
        <v>217</v>
      </c>
      <c r="D38" s="482"/>
      <c r="E38" s="482"/>
      <c r="F38" s="149"/>
      <c r="G38" s="89"/>
      <c r="H38" s="482"/>
      <c r="I38" s="482"/>
    </row>
    <row r="39" spans="1:9" s="125" customFormat="1" ht="15" customHeight="1" x14ac:dyDescent="0.25">
      <c r="A39" s="149">
        <v>43417</v>
      </c>
      <c r="B39" s="89">
        <v>1300</v>
      </c>
      <c r="C39" s="482" t="s">
        <v>570</v>
      </c>
      <c r="D39" s="482"/>
      <c r="E39" s="482"/>
      <c r="F39" s="149"/>
      <c r="G39" s="89"/>
      <c r="H39" s="482"/>
      <c r="I39" s="482"/>
    </row>
    <row r="40" spans="1:9" s="125" customFormat="1" ht="15" customHeight="1" x14ac:dyDescent="0.25">
      <c r="A40" s="149">
        <v>43417</v>
      </c>
      <c r="B40" s="89">
        <v>500</v>
      </c>
      <c r="C40" s="482" t="s">
        <v>564</v>
      </c>
      <c r="D40" s="482"/>
      <c r="E40" s="482"/>
      <c r="F40" s="149"/>
      <c r="G40" s="89"/>
      <c r="H40" s="482"/>
      <c r="I40" s="482"/>
    </row>
    <row r="41" spans="1:9" s="125" customFormat="1" ht="15" customHeight="1" x14ac:dyDescent="0.25">
      <c r="A41" s="149">
        <v>43417</v>
      </c>
      <c r="B41" s="89">
        <v>4</v>
      </c>
      <c r="C41" s="482" t="s">
        <v>217</v>
      </c>
      <c r="D41" s="482"/>
      <c r="E41" s="482"/>
      <c r="F41" s="149"/>
      <c r="G41" s="89"/>
      <c r="H41" s="482"/>
      <c r="I41" s="482"/>
    </row>
    <row r="42" spans="1:9" s="125" customFormat="1" ht="15" customHeight="1" x14ac:dyDescent="0.25">
      <c r="A42" s="149">
        <v>43417</v>
      </c>
      <c r="B42" s="89">
        <v>2200</v>
      </c>
      <c r="C42" s="482" t="s">
        <v>403</v>
      </c>
      <c r="D42" s="482"/>
      <c r="E42" s="482"/>
      <c r="F42" s="149"/>
      <c r="G42" s="89"/>
      <c r="H42" s="482"/>
      <c r="I42" s="482"/>
    </row>
    <row r="43" spans="1:9" s="125" customFormat="1" ht="15" customHeight="1" x14ac:dyDescent="0.25">
      <c r="A43" s="149">
        <v>43417</v>
      </c>
      <c r="B43" s="89">
        <v>4</v>
      </c>
      <c r="C43" s="482" t="s">
        <v>217</v>
      </c>
      <c r="D43" s="482"/>
      <c r="E43" s="482"/>
      <c r="F43" s="149"/>
      <c r="G43" s="89"/>
      <c r="H43" s="482"/>
      <c r="I43" s="482"/>
    </row>
    <row r="44" spans="1:9" s="125" customFormat="1" ht="15" customHeight="1" x14ac:dyDescent="0.25">
      <c r="A44" s="149">
        <v>43417</v>
      </c>
      <c r="B44" s="89">
        <v>1800</v>
      </c>
      <c r="C44" s="482" t="s">
        <v>404</v>
      </c>
      <c r="D44" s="482"/>
      <c r="E44" s="482"/>
      <c r="F44" s="149"/>
      <c r="G44" s="89"/>
      <c r="H44" s="482"/>
      <c r="I44" s="482"/>
    </row>
    <row r="45" spans="1:9" s="125" customFormat="1" ht="15" customHeight="1" x14ac:dyDescent="0.25">
      <c r="A45" s="149">
        <v>43417</v>
      </c>
      <c r="B45" s="89">
        <v>2</v>
      </c>
      <c r="C45" s="482" t="s">
        <v>217</v>
      </c>
      <c r="D45" s="482"/>
      <c r="E45" s="482"/>
      <c r="F45" s="149"/>
      <c r="G45" s="89"/>
      <c r="H45" s="482"/>
      <c r="I45" s="482"/>
    </row>
    <row r="46" spans="1:9" s="125" customFormat="1" ht="15" customHeight="1" x14ac:dyDescent="0.25">
      <c r="A46" s="149">
        <v>43419</v>
      </c>
      <c r="B46" s="89">
        <v>424.09</v>
      </c>
      <c r="C46" s="482" t="s">
        <v>543</v>
      </c>
      <c r="D46" s="482"/>
      <c r="E46" s="482"/>
      <c r="F46" s="149"/>
      <c r="G46" s="89"/>
      <c r="H46" s="482"/>
      <c r="I46" s="482"/>
    </row>
    <row r="47" spans="1:9" s="125" customFormat="1" ht="15" customHeight="1" x14ac:dyDescent="0.25">
      <c r="A47" s="149">
        <v>43419</v>
      </c>
      <c r="B47" s="89">
        <v>2000</v>
      </c>
      <c r="C47" s="482" t="s">
        <v>238</v>
      </c>
      <c r="D47" s="482"/>
      <c r="E47" s="482"/>
      <c r="F47" s="149"/>
      <c r="G47" s="89"/>
      <c r="H47" s="482"/>
      <c r="I47" s="482"/>
    </row>
    <row r="48" spans="1:9" s="125" customFormat="1" ht="15" customHeight="1" x14ac:dyDescent="0.25">
      <c r="A48" s="149">
        <v>43419</v>
      </c>
      <c r="B48" s="89">
        <v>4</v>
      </c>
      <c r="C48" s="482" t="s">
        <v>217</v>
      </c>
      <c r="D48" s="482"/>
      <c r="E48" s="482"/>
      <c r="F48" s="149"/>
      <c r="G48" s="89"/>
      <c r="H48" s="482"/>
      <c r="I48" s="482"/>
    </row>
    <row r="49" spans="1:9" s="125" customFormat="1" ht="15" customHeight="1" x14ac:dyDescent="0.25">
      <c r="A49" s="149">
        <v>43419</v>
      </c>
      <c r="B49" s="89">
        <v>1000</v>
      </c>
      <c r="C49" s="482" t="s">
        <v>459</v>
      </c>
      <c r="D49" s="482"/>
      <c r="E49" s="482"/>
      <c r="F49" s="149"/>
      <c r="G49" s="89"/>
      <c r="H49" s="482"/>
      <c r="I49" s="482"/>
    </row>
    <row r="50" spans="1:9" s="125" customFormat="1" ht="15" customHeight="1" x14ac:dyDescent="0.25">
      <c r="A50" s="149">
        <v>43419</v>
      </c>
      <c r="B50" s="89">
        <v>4</v>
      </c>
      <c r="C50" s="482" t="s">
        <v>217</v>
      </c>
      <c r="D50" s="482"/>
      <c r="E50" s="482"/>
      <c r="F50" s="149"/>
      <c r="G50" s="89"/>
      <c r="H50" s="482"/>
      <c r="I50" s="482"/>
    </row>
    <row r="51" spans="1:9" s="125" customFormat="1" ht="15" customHeight="1" x14ac:dyDescent="0.25">
      <c r="A51" s="149">
        <v>43421</v>
      </c>
      <c r="B51" s="89">
        <v>400</v>
      </c>
      <c r="C51" s="482" t="s">
        <v>238</v>
      </c>
      <c r="D51" s="482"/>
      <c r="E51" s="482"/>
      <c r="F51" s="149"/>
      <c r="G51" s="89"/>
      <c r="H51" s="482"/>
      <c r="I51" s="482"/>
    </row>
    <row r="52" spans="1:9" s="125" customFormat="1" ht="15" customHeight="1" x14ac:dyDescent="0.25">
      <c r="A52" s="149">
        <v>43421</v>
      </c>
      <c r="B52" s="89">
        <v>1.75</v>
      </c>
      <c r="C52" s="482" t="s">
        <v>217</v>
      </c>
      <c r="D52" s="482"/>
      <c r="E52" s="482"/>
      <c r="F52" s="149"/>
      <c r="G52" s="89"/>
      <c r="H52" s="474"/>
      <c r="I52" s="474"/>
    </row>
    <row r="53" spans="1:9" s="125" customFormat="1" ht="15" customHeight="1" x14ac:dyDescent="0.25">
      <c r="A53" s="149">
        <v>43423</v>
      </c>
      <c r="B53" s="89">
        <v>500</v>
      </c>
      <c r="C53" s="482" t="s">
        <v>564</v>
      </c>
      <c r="D53" s="482"/>
      <c r="E53" s="482"/>
      <c r="F53" s="149"/>
      <c r="G53" s="89"/>
      <c r="H53" s="474"/>
      <c r="I53" s="474"/>
    </row>
    <row r="54" spans="1:9" s="125" customFormat="1" ht="15" customHeight="1" x14ac:dyDescent="0.25">
      <c r="A54" s="149">
        <v>43423</v>
      </c>
      <c r="B54" s="89">
        <v>4</v>
      </c>
      <c r="C54" s="482" t="s">
        <v>217</v>
      </c>
      <c r="D54" s="482"/>
      <c r="E54" s="482"/>
      <c r="F54" s="149"/>
      <c r="G54" s="89"/>
      <c r="H54" s="474"/>
      <c r="I54" s="474"/>
    </row>
    <row r="55" spans="1:9" s="125" customFormat="1" ht="15" customHeight="1" x14ac:dyDescent="0.25">
      <c r="A55" s="149">
        <v>43424</v>
      </c>
      <c r="B55" s="89">
        <v>300</v>
      </c>
      <c r="C55" s="482" t="s">
        <v>529</v>
      </c>
      <c r="D55" s="482"/>
      <c r="E55" s="482"/>
      <c r="F55" s="149"/>
      <c r="G55" s="89"/>
      <c r="H55" s="474"/>
      <c r="I55" s="474"/>
    </row>
    <row r="56" spans="1:9" s="125" customFormat="1" ht="15" customHeight="1" x14ac:dyDescent="0.25">
      <c r="A56" s="149">
        <v>43426</v>
      </c>
      <c r="B56" s="89">
        <v>544.82000000000005</v>
      </c>
      <c r="C56" s="482" t="s">
        <v>543</v>
      </c>
      <c r="D56" s="482"/>
      <c r="E56" s="482"/>
      <c r="F56" s="149"/>
      <c r="G56" s="89"/>
      <c r="H56" s="474"/>
      <c r="I56" s="474"/>
    </row>
    <row r="57" spans="1:9" s="125" customFormat="1" ht="15" customHeight="1" x14ac:dyDescent="0.25">
      <c r="A57" s="149">
        <v>43427</v>
      </c>
      <c r="B57" s="89">
        <v>200</v>
      </c>
      <c r="C57" s="482" t="s">
        <v>529</v>
      </c>
      <c r="D57" s="482"/>
      <c r="E57" s="482"/>
      <c r="F57" s="149"/>
      <c r="G57" s="89"/>
      <c r="H57" s="474"/>
      <c r="I57" s="474"/>
    </row>
    <row r="58" spans="1:9" s="125" customFormat="1" ht="15" customHeight="1" x14ac:dyDescent="0.25">
      <c r="A58" s="149">
        <v>43428</v>
      </c>
      <c r="B58" s="89">
        <v>300</v>
      </c>
      <c r="C58" s="482" t="s">
        <v>238</v>
      </c>
      <c r="D58" s="482"/>
      <c r="E58" s="482"/>
      <c r="F58" s="149"/>
      <c r="G58" s="89"/>
      <c r="H58" s="474"/>
      <c r="I58" s="474"/>
    </row>
    <row r="59" spans="1:9" s="125" customFormat="1" ht="15" customHeight="1" x14ac:dyDescent="0.25">
      <c r="A59" s="149">
        <v>43428</v>
      </c>
      <c r="B59" s="89">
        <v>1.75</v>
      </c>
      <c r="C59" s="482" t="s">
        <v>217</v>
      </c>
      <c r="D59" s="482"/>
      <c r="E59" s="482"/>
      <c r="F59" s="149"/>
      <c r="G59" s="89"/>
      <c r="H59" s="474"/>
      <c r="I59" s="474"/>
    </row>
    <row r="60" spans="1:9" s="125" customFormat="1" ht="15" customHeight="1" x14ac:dyDescent="0.25">
      <c r="A60" s="149">
        <v>43430</v>
      </c>
      <c r="B60" s="89">
        <v>500</v>
      </c>
      <c r="C60" s="482" t="s">
        <v>564</v>
      </c>
      <c r="D60" s="482"/>
      <c r="E60" s="482"/>
      <c r="F60" s="149"/>
      <c r="G60" s="89"/>
      <c r="H60" s="474"/>
      <c r="I60" s="474"/>
    </row>
    <row r="61" spans="1:9" s="125" customFormat="1" ht="15" customHeight="1" x14ac:dyDescent="0.25">
      <c r="A61" s="149">
        <v>43430</v>
      </c>
      <c r="B61" s="89">
        <v>4</v>
      </c>
      <c r="C61" s="482" t="s">
        <v>217</v>
      </c>
      <c r="D61" s="482"/>
      <c r="E61" s="482"/>
      <c r="F61" s="149"/>
      <c r="G61" s="89"/>
      <c r="H61" s="474"/>
      <c r="I61" s="474"/>
    </row>
    <row r="62" spans="1:9" s="125" customFormat="1" ht="15" customHeight="1" x14ac:dyDescent="0.25">
      <c r="A62" s="149">
        <v>43434</v>
      </c>
      <c r="B62" s="89">
        <v>200</v>
      </c>
      <c r="C62" s="482" t="s">
        <v>529</v>
      </c>
      <c r="D62" s="482"/>
      <c r="E62" s="482"/>
      <c r="F62" s="149"/>
      <c r="G62" s="89"/>
      <c r="H62" s="474"/>
      <c r="I62" s="474"/>
    </row>
    <row r="63" spans="1:9" s="125" customFormat="1" x14ac:dyDescent="0.25">
      <c r="A63" s="149">
        <v>43434</v>
      </c>
      <c r="B63" s="89">
        <v>150</v>
      </c>
      <c r="C63" s="482" t="s">
        <v>238</v>
      </c>
      <c r="D63" s="482"/>
      <c r="E63" s="482"/>
      <c r="F63" s="127"/>
      <c r="G63" s="127"/>
      <c r="H63" s="507"/>
      <c r="I63" s="507"/>
    </row>
    <row r="64" spans="1:9" s="125" customFormat="1" x14ac:dyDescent="0.25">
      <c r="A64" s="149">
        <v>43434</v>
      </c>
      <c r="B64" s="89">
        <v>2</v>
      </c>
      <c r="C64" s="482" t="s">
        <v>217</v>
      </c>
      <c r="D64" s="482"/>
      <c r="E64" s="482"/>
      <c r="F64" s="127"/>
      <c r="G64" s="127"/>
      <c r="H64" s="535"/>
      <c r="I64" s="536"/>
    </row>
    <row r="65" spans="1:9" s="125" customFormat="1" x14ac:dyDescent="0.25">
      <c r="A65" s="149">
        <v>43434</v>
      </c>
      <c r="B65" s="89">
        <v>1916.39</v>
      </c>
      <c r="C65" s="482" t="s">
        <v>343</v>
      </c>
      <c r="D65" s="482"/>
      <c r="E65" s="482"/>
      <c r="F65" s="127"/>
      <c r="G65" s="127"/>
      <c r="H65" s="535"/>
      <c r="I65" s="536"/>
    </row>
    <row r="66" spans="1:9" x14ac:dyDescent="0.25">
      <c r="B66" s="125"/>
      <c r="C66" s="125"/>
      <c r="D66" s="125"/>
      <c r="E66" s="125"/>
      <c r="F66" s="125"/>
      <c r="G66" s="125"/>
    </row>
    <row r="67" spans="1:9" x14ac:dyDescent="0.25">
      <c r="B67" s="125"/>
      <c r="C67" s="125"/>
      <c r="D67" s="125"/>
      <c r="E67" s="125"/>
      <c r="F67" s="125"/>
      <c r="G67" s="125"/>
    </row>
  </sheetData>
  <mergeCells count="123">
    <mergeCell ref="C6:D6"/>
    <mergeCell ref="C7:D7"/>
    <mergeCell ref="C8:D8"/>
    <mergeCell ref="C9:D9"/>
    <mergeCell ref="C10:D10"/>
    <mergeCell ref="E10:F10"/>
    <mergeCell ref="C2:I2"/>
    <mergeCell ref="C3:D4"/>
    <mergeCell ref="E3:F3"/>
    <mergeCell ref="G3:H3"/>
    <mergeCell ref="I3:I4"/>
    <mergeCell ref="C5:D5"/>
    <mergeCell ref="E5:F5"/>
    <mergeCell ref="G5:H5"/>
    <mergeCell ref="C15:E15"/>
    <mergeCell ref="H15:I15"/>
    <mergeCell ref="C16:E16"/>
    <mergeCell ref="H16:I16"/>
    <mergeCell ref="C17:E17"/>
    <mergeCell ref="H17:I17"/>
    <mergeCell ref="G10:H10"/>
    <mergeCell ref="A11:I11"/>
    <mergeCell ref="A12:I12"/>
    <mergeCell ref="A13:E13"/>
    <mergeCell ref="F13:I13"/>
    <mergeCell ref="C14:E14"/>
    <mergeCell ref="H14:I14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51:E51"/>
    <mergeCell ref="H51:I51"/>
    <mergeCell ref="C52:E52"/>
    <mergeCell ref="H52:I52"/>
    <mergeCell ref="C53:E53"/>
    <mergeCell ref="H53:I53"/>
    <mergeCell ref="C48:E48"/>
    <mergeCell ref="H48:I48"/>
    <mergeCell ref="C49:E49"/>
    <mergeCell ref="H49:I49"/>
    <mergeCell ref="C50:E50"/>
    <mergeCell ref="H50:I50"/>
    <mergeCell ref="C57:E57"/>
    <mergeCell ref="H57:I57"/>
    <mergeCell ref="C58:E58"/>
    <mergeCell ref="H58:I58"/>
    <mergeCell ref="C59:E59"/>
    <mergeCell ref="H59:I59"/>
    <mergeCell ref="C54:E54"/>
    <mergeCell ref="H54:I54"/>
    <mergeCell ref="C55:E55"/>
    <mergeCell ref="H55:I55"/>
    <mergeCell ref="C56:E56"/>
    <mergeCell ref="H56:I56"/>
    <mergeCell ref="C63:E63"/>
    <mergeCell ref="H63:I63"/>
    <mergeCell ref="C64:E64"/>
    <mergeCell ref="H64:I64"/>
    <mergeCell ref="C65:E65"/>
    <mergeCell ref="H65:I65"/>
    <mergeCell ref="C60:E60"/>
    <mergeCell ref="H60:I60"/>
    <mergeCell ref="C61:E61"/>
    <mergeCell ref="H61:I61"/>
    <mergeCell ref="C62:E62"/>
    <mergeCell ref="H62:I62"/>
  </mergeCells>
  <pageMargins left="0.7" right="0.7" top="0.75" bottom="0.75" header="0.3" footer="0.3"/>
  <pageSetup paperSize="9" scale="77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82"/>
  <dimension ref="A1:I84"/>
  <sheetViews>
    <sheetView topLeftCell="A2" zoomScaleNormal="100" workbookViewId="0">
      <selection activeCell="G10" sqref="G10:H10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3.28515625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586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356" t="s">
        <v>1</v>
      </c>
      <c r="H3" s="356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 t="s">
        <v>2</v>
      </c>
      <c r="I4" s="412"/>
    </row>
    <row r="5" spans="1:9" ht="30.75" customHeight="1" x14ac:dyDescent="0.25">
      <c r="C5" s="425" t="s">
        <v>587</v>
      </c>
      <c r="D5" s="359"/>
      <c r="E5" s="360">
        <v>32555.32</v>
      </c>
      <c r="F5" s="360"/>
      <c r="G5" s="360">
        <v>5242.3500000000004</v>
      </c>
      <c r="H5" s="360"/>
      <c r="I5" s="27"/>
    </row>
    <row r="6" spans="1:9" x14ac:dyDescent="0.25">
      <c r="C6" s="419" t="s">
        <v>3</v>
      </c>
      <c r="D6" s="362"/>
      <c r="E6" s="10">
        <v>10101</v>
      </c>
      <c r="F6" s="10">
        <v>43766.27</v>
      </c>
      <c r="G6" s="10">
        <v>2132</v>
      </c>
      <c r="H6" s="10"/>
      <c r="I6" s="28"/>
    </row>
    <row r="7" spans="1:9" x14ac:dyDescent="0.25">
      <c r="C7" s="419" t="s">
        <v>473</v>
      </c>
      <c r="D7" s="362"/>
      <c r="E7" s="10">
        <v>0</v>
      </c>
      <c r="F7" s="10"/>
      <c r="G7" s="10"/>
      <c r="H7" s="10"/>
      <c r="I7" s="28"/>
    </row>
    <row r="8" spans="1:9" x14ac:dyDescent="0.25">
      <c r="C8" s="532" t="s">
        <v>298</v>
      </c>
      <c r="D8" s="533"/>
      <c r="E8" s="10">
        <v>0</v>
      </c>
      <c r="F8" s="10"/>
      <c r="G8" s="10"/>
      <c r="H8" s="10"/>
      <c r="I8" s="28"/>
    </row>
    <row r="9" spans="1:9" x14ac:dyDescent="0.25">
      <c r="C9" s="419" t="s">
        <v>6</v>
      </c>
      <c r="D9" s="362"/>
      <c r="E9" s="10">
        <v>71198.27</v>
      </c>
      <c r="F9" s="10"/>
      <c r="G9" s="10">
        <v>1876.5</v>
      </c>
      <c r="H9" s="10"/>
      <c r="I9" s="28"/>
    </row>
    <row r="10" spans="1:9" ht="36.75" customHeight="1" thickBot="1" x14ac:dyDescent="0.3">
      <c r="C10" s="420" t="s">
        <v>591</v>
      </c>
      <c r="D10" s="421"/>
      <c r="E10" s="422">
        <f>E5+E6+F6+E7+E8-E9</f>
        <v>15224.319999999992</v>
      </c>
      <c r="F10" s="422"/>
      <c r="G10" s="422">
        <f>G5+G6+H6+G7+G8-G9</f>
        <v>5497.85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x14ac:dyDescent="0.25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51" t="s">
        <v>30</v>
      </c>
      <c r="B14" s="151" t="s">
        <v>31</v>
      </c>
      <c r="C14" s="349" t="s">
        <v>32</v>
      </c>
      <c r="D14" s="349"/>
      <c r="E14" s="349"/>
      <c r="F14" s="151" t="s">
        <v>30</v>
      </c>
      <c r="G14" s="151" t="s">
        <v>31</v>
      </c>
      <c r="H14" s="349" t="s">
        <v>32</v>
      </c>
      <c r="I14" s="349"/>
    </row>
    <row r="15" spans="1:9" s="125" customFormat="1" ht="15" customHeight="1" x14ac:dyDescent="0.25">
      <c r="A15" s="149">
        <v>43435</v>
      </c>
      <c r="B15" s="89">
        <v>300</v>
      </c>
      <c r="C15" s="482" t="s">
        <v>238</v>
      </c>
      <c r="D15" s="482"/>
      <c r="E15" s="482"/>
      <c r="F15" s="149">
        <v>43438</v>
      </c>
      <c r="G15" s="89">
        <v>83.5</v>
      </c>
      <c r="H15" s="482" t="s">
        <v>239</v>
      </c>
      <c r="I15" s="482"/>
    </row>
    <row r="16" spans="1:9" s="125" customFormat="1" ht="15" customHeight="1" x14ac:dyDescent="0.25">
      <c r="A16" s="149">
        <v>43435</v>
      </c>
      <c r="B16" s="89">
        <v>1.75</v>
      </c>
      <c r="C16" s="482" t="s">
        <v>217</v>
      </c>
      <c r="D16" s="482"/>
      <c r="E16" s="482"/>
      <c r="F16" s="149">
        <v>43448</v>
      </c>
      <c r="G16" s="89">
        <v>96</v>
      </c>
      <c r="H16" s="482" t="s">
        <v>18</v>
      </c>
      <c r="I16" s="482"/>
    </row>
    <row r="17" spans="1:9" s="125" customFormat="1" ht="15" customHeight="1" x14ac:dyDescent="0.25">
      <c r="A17" s="149">
        <v>43437</v>
      </c>
      <c r="B17" s="89">
        <v>1000</v>
      </c>
      <c r="C17" s="482" t="s">
        <v>238</v>
      </c>
      <c r="D17" s="482"/>
      <c r="E17" s="482"/>
      <c r="F17" s="149">
        <v>43448</v>
      </c>
      <c r="G17" s="89">
        <v>175</v>
      </c>
      <c r="H17" s="482" t="s">
        <v>194</v>
      </c>
      <c r="I17" s="482"/>
    </row>
    <row r="18" spans="1:9" s="125" customFormat="1" ht="15" customHeight="1" x14ac:dyDescent="0.25">
      <c r="A18" s="149">
        <v>43437</v>
      </c>
      <c r="B18" s="89">
        <v>4</v>
      </c>
      <c r="C18" s="482" t="s">
        <v>217</v>
      </c>
      <c r="D18" s="482"/>
      <c r="E18" s="482"/>
      <c r="F18" s="149">
        <v>43448</v>
      </c>
      <c r="G18" s="89">
        <v>83</v>
      </c>
      <c r="H18" s="482" t="s">
        <v>21</v>
      </c>
      <c r="I18" s="482"/>
    </row>
    <row r="19" spans="1:9" s="125" customFormat="1" ht="15" customHeight="1" x14ac:dyDescent="0.25">
      <c r="A19" s="149">
        <v>43437</v>
      </c>
      <c r="B19" s="89">
        <v>533</v>
      </c>
      <c r="C19" s="482" t="s">
        <v>397</v>
      </c>
      <c r="D19" s="482"/>
      <c r="E19" s="482"/>
      <c r="F19" s="149">
        <v>43448</v>
      </c>
      <c r="G19" s="89">
        <v>1070</v>
      </c>
      <c r="H19" s="482" t="s">
        <v>20</v>
      </c>
      <c r="I19" s="482"/>
    </row>
    <row r="20" spans="1:9" s="125" customFormat="1" ht="15" customHeight="1" x14ac:dyDescent="0.25">
      <c r="A20" s="149">
        <v>43437</v>
      </c>
      <c r="B20" s="89">
        <v>4</v>
      </c>
      <c r="C20" s="482" t="s">
        <v>217</v>
      </c>
      <c r="D20" s="482"/>
      <c r="E20" s="482"/>
      <c r="F20" s="149">
        <v>43448</v>
      </c>
      <c r="G20" s="89">
        <v>130</v>
      </c>
      <c r="H20" s="482" t="s">
        <v>19</v>
      </c>
      <c r="I20" s="482"/>
    </row>
    <row r="21" spans="1:9" s="125" customFormat="1" ht="15" customHeight="1" x14ac:dyDescent="0.25">
      <c r="A21" s="149">
        <v>43437</v>
      </c>
      <c r="B21" s="89">
        <v>533</v>
      </c>
      <c r="C21" s="482" t="s">
        <v>542</v>
      </c>
      <c r="D21" s="482"/>
      <c r="E21" s="482"/>
      <c r="F21" s="149">
        <v>43448</v>
      </c>
      <c r="G21" s="89">
        <v>239</v>
      </c>
      <c r="H21" s="482" t="s">
        <v>22</v>
      </c>
      <c r="I21" s="482"/>
    </row>
    <row r="22" spans="1:9" s="125" customFormat="1" ht="15" customHeight="1" x14ac:dyDescent="0.25">
      <c r="A22" s="149">
        <v>43437</v>
      </c>
      <c r="B22" s="89">
        <v>4</v>
      </c>
      <c r="C22" s="482" t="s">
        <v>217</v>
      </c>
      <c r="D22" s="482"/>
      <c r="E22" s="482"/>
      <c r="F22" s="149"/>
      <c r="G22" s="89"/>
      <c r="H22" s="482"/>
      <c r="I22" s="482"/>
    </row>
    <row r="23" spans="1:9" s="125" customFormat="1" ht="15" customHeight="1" x14ac:dyDescent="0.25">
      <c r="A23" s="149">
        <v>43437</v>
      </c>
      <c r="B23" s="89">
        <v>533</v>
      </c>
      <c r="C23" s="482" t="s">
        <v>289</v>
      </c>
      <c r="D23" s="482"/>
      <c r="E23" s="482"/>
      <c r="F23" s="149"/>
      <c r="G23" s="89"/>
      <c r="H23" s="482"/>
      <c r="I23" s="482"/>
    </row>
    <row r="24" spans="1:9" s="125" customFormat="1" ht="15" customHeight="1" x14ac:dyDescent="0.25">
      <c r="A24" s="149">
        <v>43437</v>
      </c>
      <c r="B24" s="89">
        <v>4</v>
      </c>
      <c r="C24" s="482" t="s">
        <v>217</v>
      </c>
      <c r="D24" s="482"/>
      <c r="E24" s="482"/>
      <c r="F24" s="149"/>
      <c r="G24" s="89"/>
      <c r="H24" s="482"/>
      <c r="I24" s="482"/>
    </row>
    <row r="25" spans="1:9" s="125" customFormat="1" ht="15" customHeight="1" x14ac:dyDescent="0.25">
      <c r="A25" s="149">
        <v>43438</v>
      </c>
      <c r="B25" s="89">
        <v>750</v>
      </c>
      <c r="C25" s="482" t="s">
        <v>588</v>
      </c>
      <c r="D25" s="482"/>
      <c r="E25" s="482"/>
      <c r="F25" s="149"/>
      <c r="G25" s="89"/>
      <c r="H25" s="482"/>
      <c r="I25" s="482"/>
    </row>
    <row r="26" spans="1:9" s="125" customFormat="1" ht="15" customHeight="1" x14ac:dyDescent="0.25">
      <c r="A26" s="149">
        <v>43438</v>
      </c>
      <c r="B26" s="89">
        <v>4</v>
      </c>
      <c r="C26" s="482" t="s">
        <v>217</v>
      </c>
      <c r="D26" s="482"/>
      <c r="E26" s="482"/>
      <c r="F26" s="149"/>
      <c r="G26" s="89"/>
      <c r="H26" s="482"/>
      <c r="I26" s="482"/>
    </row>
    <row r="27" spans="1:9" s="125" customFormat="1" ht="15" customHeight="1" x14ac:dyDescent="0.25">
      <c r="A27" s="149">
        <v>43438</v>
      </c>
      <c r="B27" s="89">
        <v>30651.68</v>
      </c>
      <c r="C27" s="482" t="s">
        <v>523</v>
      </c>
      <c r="D27" s="482"/>
      <c r="E27" s="482"/>
      <c r="F27" s="149"/>
      <c r="G27" s="89"/>
      <c r="H27" s="482"/>
      <c r="I27" s="482"/>
    </row>
    <row r="28" spans="1:9" s="125" customFormat="1" ht="15" customHeight="1" x14ac:dyDescent="0.25">
      <c r="A28" s="149">
        <v>43438</v>
      </c>
      <c r="B28" s="89">
        <v>4</v>
      </c>
      <c r="C28" s="482" t="s">
        <v>217</v>
      </c>
      <c r="D28" s="482"/>
      <c r="E28" s="482"/>
      <c r="F28" s="149"/>
      <c r="G28" s="89"/>
      <c r="H28" s="482"/>
      <c r="I28" s="482"/>
    </row>
    <row r="29" spans="1:9" s="125" customFormat="1" ht="15" customHeight="1" x14ac:dyDescent="0.25">
      <c r="A29" s="149">
        <v>43439</v>
      </c>
      <c r="B29" s="89">
        <v>2200</v>
      </c>
      <c r="C29" s="482" t="s">
        <v>403</v>
      </c>
      <c r="D29" s="482"/>
      <c r="E29" s="482"/>
      <c r="F29" s="149"/>
      <c r="G29" s="89"/>
      <c r="H29" s="482"/>
      <c r="I29" s="482"/>
    </row>
    <row r="30" spans="1:9" s="125" customFormat="1" ht="15" customHeight="1" x14ac:dyDescent="0.25">
      <c r="A30" s="149">
        <v>43439</v>
      </c>
      <c r="B30" s="89">
        <v>4</v>
      </c>
      <c r="C30" s="482" t="s">
        <v>217</v>
      </c>
      <c r="D30" s="482"/>
      <c r="E30" s="482"/>
      <c r="F30" s="149"/>
      <c r="G30" s="89"/>
      <c r="H30" s="482"/>
      <c r="I30" s="482"/>
    </row>
    <row r="31" spans="1:9" s="125" customFormat="1" ht="15" customHeight="1" x14ac:dyDescent="0.25">
      <c r="A31" s="149">
        <v>43439</v>
      </c>
      <c r="B31" s="89">
        <v>800</v>
      </c>
      <c r="C31" s="482" t="s">
        <v>459</v>
      </c>
      <c r="D31" s="482"/>
      <c r="E31" s="482"/>
      <c r="F31" s="149"/>
      <c r="G31" s="89"/>
      <c r="H31" s="482"/>
      <c r="I31" s="482"/>
    </row>
    <row r="32" spans="1:9" s="125" customFormat="1" ht="15" customHeight="1" x14ac:dyDescent="0.25">
      <c r="A32" s="149">
        <v>43439</v>
      </c>
      <c r="B32" s="89">
        <v>4</v>
      </c>
      <c r="C32" s="482" t="s">
        <v>217</v>
      </c>
      <c r="D32" s="482"/>
      <c r="E32" s="482"/>
      <c r="F32" s="149"/>
      <c r="G32" s="89"/>
      <c r="H32" s="482"/>
      <c r="I32" s="482"/>
    </row>
    <row r="33" spans="1:9" s="125" customFormat="1" ht="15" customHeight="1" x14ac:dyDescent="0.25">
      <c r="A33" s="149">
        <v>43439</v>
      </c>
      <c r="B33" s="89">
        <v>1800</v>
      </c>
      <c r="C33" s="482" t="s">
        <v>404</v>
      </c>
      <c r="D33" s="482"/>
      <c r="E33" s="482"/>
      <c r="F33" s="149"/>
      <c r="G33" s="89"/>
      <c r="H33" s="482"/>
      <c r="I33" s="482"/>
    </row>
    <row r="34" spans="1:9" s="125" customFormat="1" ht="15" customHeight="1" x14ac:dyDescent="0.25">
      <c r="A34" s="149">
        <v>43439</v>
      </c>
      <c r="B34" s="89">
        <v>2</v>
      </c>
      <c r="C34" s="482" t="s">
        <v>217</v>
      </c>
      <c r="D34" s="482"/>
      <c r="E34" s="482"/>
      <c r="F34" s="149"/>
      <c r="G34" s="89"/>
      <c r="H34" s="482"/>
      <c r="I34" s="482"/>
    </row>
    <row r="35" spans="1:9" s="125" customFormat="1" ht="15" customHeight="1" x14ac:dyDescent="0.25">
      <c r="A35" s="149">
        <v>43440</v>
      </c>
      <c r="B35" s="89">
        <v>61.7</v>
      </c>
      <c r="C35" s="482" t="s">
        <v>483</v>
      </c>
      <c r="D35" s="482"/>
      <c r="E35" s="482"/>
      <c r="F35" s="149"/>
      <c r="G35" s="89"/>
      <c r="H35" s="482"/>
      <c r="I35" s="482"/>
    </row>
    <row r="36" spans="1:9" s="125" customFormat="1" ht="15" customHeight="1" x14ac:dyDescent="0.25">
      <c r="A36" s="149">
        <v>43442</v>
      </c>
      <c r="B36" s="89">
        <v>200</v>
      </c>
      <c r="C36" s="482" t="s">
        <v>238</v>
      </c>
      <c r="D36" s="482"/>
      <c r="E36" s="482"/>
      <c r="F36" s="149"/>
      <c r="G36" s="89"/>
      <c r="H36" s="482"/>
      <c r="I36" s="482"/>
    </row>
    <row r="37" spans="1:9" s="125" customFormat="1" ht="15" customHeight="1" x14ac:dyDescent="0.25">
      <c r="A37" s="149">
        <v>43442</v>
      </c>
      <c r="B37" s="89">
        <v>1.75</v>
      </c>
      <c r="C37" s="482" t="s">
        <v>217</v>
      </c>
      <c r="D37" s="482"/>
      <c r="E37" s="482"/>
      <c r="F37" s="149"/>
      <c r="G37" s="89"/>
      <c r="H37" s="482"/>
      <c r="I37" s="482"/>
    </row>
    <row r="38" spans="1:9" s="125" customFormat="1" ht="15" customHeight="1" x14ac:dyDescent="0.25">
      <c r="A38" s="149">
        <v>43442</v>
      </c>
      <c r="B38" s="89">
        <v>200</v>
      </c>
      <c r="C38" s="482" t="s">
        <v>529</v>
      </c>
      <c r="D38" s="482"/>
      <c r="E38" s="482"/>
      <c r="F38" s="149"/>
      <c r="G38" s="89"/>
      <c r="H38" s="482"/>
      <c r="I38" s="482"/>
    </row>
    <row r="39" spans="1:9" s="125" customFormat="1" ht="15" customHeight="1" x14ac:dyDescent="0.25">
      <c r="A39" s="149">
        <v>43444</v>
      </c>
      <c r="B39" s="89">
        <v>1500</v>
      </c>
      <c r="C39" s="482" t="s">
        <v>238</v>
      </c>
      <c r="D39" s="482"/>
      <c r="E39" s="482"/>
      <c r="F39" s="149"/>
      <c r="G39" s="89"/>
      <c r="H39" s="482"/>
      <c r="I39" s="482"/>
    </row>
    <row r="40" spans="1:9" s="125" customFormat="1" ht="15" customHeight="1" x14ac:dyDescent="0.25">
      <c r="A40" s="149">
        <v>43444</v>
      </c>
      <c r="B40" s="89">
        <v>4</v>
      </c>
      <c r="C40" s="482" t="s">
        <v>217</v>
      </c>
      <c r="D40" s="482"/>
      <c r="E40" s="482"/>
      <c r="F40" s="149"/>
      <c r="G40" s="89"/>
      <c r="H40" s="482"/>
      <c r="I40" s="482"/>
    </row>
    <row r="41" spans="1:9" s="125" customFormat="1" ht="15" customHeight="1" x14ac:dyDescent="0.25">
      <c r="A41" s="149">
        <v>43445</v>
      </c>
      <c r="B41" s="89">
        <v>1350</v>
      </c>
      <c r="C41" s="482" t="s">
        <v>589</v>
      </c>
      <c r="D41" s="482"/>
      <c r="E41" s="482"/>
      <c r="F41" s="149"/>
      <c r="G41" s="89"/>
      <c r="H41" s="482"/>
      <c r="I41" s="482"/>
    </row>
    <row r="42" spans="1:9" s="125" customFormat="1" ht="15" customHeight="1" x14ac:dyDescent="0.25">
      <c r="A42" s="149">
        <v>43445</v>
      </c>
      <c r="B42" s="89">
        <v>4</v>
      </c>
      <c r="C42" s="482" t="s">
        <v>217</v>
      </c>
      <c r="D42" s="482"/>
      <c r="E42" s="482"/>
      <c r="F42" s="149"/>
      <c r="G42" s="89"/>
      <c r="H42" s="482"/>
      <c r="I42" s="482"/>
    </row>
    <row r="43" spans="1:9" s="125" customFormat="1" ht="15" customHeight="1" x14ac:dyDescent="0.25">
      <c r="A43" s="149">
        <v>43445</v>
      </c>
      <c r="B43" s="89">
        <v>2100</v>
      </c>
      <c r="C43" s="482" t="s">
        <v>474</v>
      </c>
      <c r="D43" s="482"/>
      <c r="E43" s="482"/>
      <c r="F43" s="149"/>
      <c r="G43" s="89"/>
      <c r="H43" s="482"/>
      <c r="I43" s="482"/>
    </row>
    <row r="44" spans="1:9" s="125" customFormat="1" ht="15" customHeight="1" x14ac:dyDescent="0.25">
      <c r="A44" s="149">
        <v>43445</v>
      </c>
      <c r="B44" s="89">
        <v>4</v>
      </c>
      <c r="C44" s="482" t="s">
        <v>217</v>
      </c>
      <c r="D44" s="482"/>
      <c r="E44" s="482"/>
      <c r="F44" s="149"/>
      <c r="G44" s="89"/>
      <c r="H44" s="482"/>
      <c r="I44" s="482"/>
    </row>
    <row r="45" spans="1:9" s="125" customFormat="1" ht="15" customHeight="1" x14ac:dyDescent="0.25">
      <c r="A45" s="149">
        <v>43446</v>
      </c>
      <c r="B45" s="89">
        <v>69.900000000000006</v>
      </c>
      <c r="C45" s="482" t="s">
        <v>273</v>
      </c>
      <c r="D45" s="482"/>
      <c r="E45" s="482"/>
      <c r="F45" s="149"/>
      <c r="G45" s="89"/>
      <c r="H45" s="482"/>
      <c r="I45" s="482"/>
    </row>
    <row r="46" spans="1:9" s="125" customFormat="1" ht="15" customHeight="1" x14ac:dyDescent="0.25">
      <c r="A46" s="149">
        <v>43447</v>
      </c>
      <c r="B46" s="89">
        <v>1000</v>
      </c>
      <c r="C46" s="482" t="s">
        <v>564</v>
      </c>
      <c r="D46" s="482"/>
      <c r="E46" s="482"/>
      <c r="F46" s="149"/>
      <c r="G46" s="89"/>
      <c r="H46" s="482"/>
      <c r="I46" s="482"/>
    </row>
    <row r="47" spans="1:9" s="125" customFormat="1" ht="15" customHeight="1" x14ac:dyDescent="0.25">
      <c r="A47" s="149">
        <v>43447</v>
      </c>
      <c r="B47" s="89">
        <v>4</v>
      </c>
      <c r="C47" s="482" t="s">
        <v>217</v>
      </c>
      <c r="D47" s="482"/>
      <c r="E47" s="482"/>
      <c r="F47" s="149"/>
      <c r="G47" s="89"/>
      <c r="H47" s="482"/>
      <c r="I47" s="482"/>
    </row>
    <row r="48" spans="1:9" s="125" customFormat="1" ht="15" customHeight="1" x14ac:dyDescent="0.25">
      <c r="A48" s="149">
        <v>43448</v>
      </c>
      <c r="B48" s="89">
        <v>85</v>
      </c>
      <c r="C48" s="482" t="s">
        <v>544</v>
      </c>
      <c r="D48" s="482"/>
      <c r="E48" s="482"/>
      <c r="F48" s="149"/>
      <c r="G48" s="89"/>
      <c r="H48" s="482"/>
      <c r="I48" s="482"/>
    </row>
    <row r="49" spans="1:9" s="125" customFormat="1" ht="15" customHeight="1" x14ac:dyDescent="0.25">
      <c r="A49" s="149">
        <v>43448</v>
      </c>
      <c r="B49" s="89">
        <v>1395</v>
      </c>
      <c r="C49" s="482" t="s">
        <v>570</v>
      </c>
      <c r="D49" s="482"/>
      <c r="E49" s="482"/>
      <c r="F49" s="149"/>
      <c r="G49" s="89"/>
      <c r="H49" s="482"/>
      <c r="I49" s="482"/>
    </row>
    <row r="50" spans="1:9" s="125" customFormat="1" ht="15" customHeight="1" x14ac:dyDescent="0.25">
      <c r="A50" s="149">
        <v>43449</v>
      </c>
      <c r="B50" s="89">
        <v>200</v>
      </c>
      <c r="C50" s="482" t="s">
        <v>529</v>
      </c>
      <c r="D50" s="482"/>
      <c r="E50" s="482"/>
      <c r="F50" s="149"/>
      <c r="G50" s="89"/>
      <c r="H50" s="482"/>
      <c r="I50" s="482"/>
    </row>
    <row r="51" spans="1:9" s="125" customFormat="1" ht="15" customHeight="1" x14ac:dyDescent="0.25">
      <c r="A51" s="149">
        <v>43452</v>
      </c>
      <c r="B51" s="89">
        <v>1000</v>
      </c>
      <c r="C51" s="482" t="s">
        <v>459</v>
      </c>
      <c r="D51" s="482"/>
      <c r="E51" s="482"/>
      <c r="F51" s="149"/>
      <c r="G51" s="89"/>
      <c r="H51" s="482"/>
      <c r="I51" s="482"/>
    </row>
    <row r="52" spans="1:9" s="125" customFormat="1" ht="15" customHeight="1" x14ac:dyDescent="0.25">
      <c r="A52" s="149">
        <v>43452</v>
      </c>
      <c r="B52" s="89">
        <v>4</v>
      </c>
      <c r="C52" s="482" t="s">
        <v>217</v>
      </c>
      <c r="D52" s="482"/>
      <c r="E52" s="482"/>
      <c r="F52" s="149"/>
      <c r="G52" s="89"/>
      <c r="H52" s="474"/>
      <c r="I52" s="474"/>
    </row>
    <row r="53" spans="1:9" s="125" customFormat="1" ht="15" customHeight="1" x14ac:dyDescent="0.25">
      <c r="A53" s="149">
        <v>43453</v>
      </c>
      <c r="B53" s="89">
        <v>2300</v>
      </c>
      <c r="C53" s="482" t="s">
        <v>564</v>
      </c>
      <c r="D53" s="482"/>
      <c r="E53" s="482"/>
      <c r="F53" s="149"/>
      <c r="G53" s="89"/>
      <c r="H53" s="474"/>
      <c r="I53" s="474"/>
    </row>
    <row r="54" spans="1:9" s="125" customFormat="1" ht="15" customHeight="1" x14ac:dyDescent="0.25">
      <c r="A54" s="149">
        <v>43453</v>
      </c>
      <c r="B54" s="89">
        <v>4</v>
      </c>
      <c r="C54" s="482" t="s">
        <v>217</v>
      </c>
      <c r="D54" s="482"/>
      <c r="E54" s="482"/>
      <c r="F54" s="149"/>
      <c r="G54" s="89"/>
      <c r="H54" s="474"/>
      <c r="I54" s="474"/>
    </row>
    <row r="55" spans="1:9" s="125" customFormat="1" ht="15" customHeight="1" x14ac:dyDescent="0.25">
      <c r="A55" s="149">
        <v>43453</v>
      </c>
      <c r="B55" s="89">
        <v>1750</v>
      </c>
      <c r="C55" s="482" t="s">
        <v>396</v>
      </c>
      <c r="D55" s="482"/>
      <c r="E55" s="482"/>
      <c r="F55" s="149"/>
      <c r="G55" s="89"/>
      <c r="H55" s="474"/>
      <c r="I55" s="474"/>
    </row>
    <row r="56" spans="1:9" s="125" customFormat="1" ht="15" customHeight="1" x14ac:dyDescent="0.25">
      <c r="A56" s="149">
        <v>43453</v>
      </c>
      <c r="B56" s="89">
        <v>4</v>
      </c>
      <c r="C56" s="482" t="s">
        <v>217</v>
      </c>
      <c r="D56" s="482"/>
      <c r="E56" s="482"/>
      <c r="F56" s="149"/>
      <c r="G56" s="89"/>
      <c r="H56" s="474"/>
      <c r="I56" s="474"/>
    </row>
    <row r="57" spans="1:9" s="125" customFormat="1" ht="15" customHeight="1" x14ac:dyDescent="0.25">
      <c r="A57" s="149">
        <v>43455</v>
      </c>
      <c r="B57" s="89">
        <v>8111.56</v>
      </c>
      <c r="C57" s="482" t="s">
        <v>590</v>
      </c>
      <c r="D57" s="482"/>
      <c r="E57" s="482"/>
      <c r="F57" s="149"/>
      <c r="G57" s="89"/>
      <c r="H57" s="474"/>
      <c r="I57" s="474"/>
    </row>
    <row r="58" spans="1:9" s="125" customFormat="1" ht="15" customHeight="1" x14ac:dyDescent="0.25">
      <c r="A58" s="149">
        <v>43455</v>
      </c>
      <c r="B58" s="89">
        <v>2</v>
      </c>
      <c r="C58" s="482" t="s">
        <v>217</v>
      </c>
      <c r="D58" s="482"/>
      <c r="E58" s="482"/>
      <c r="F58" s="149"/>
      <c r="G58" s="89"/>
      <c r="H58" s="474"/>
      <c r="I58" s="474"/>
    </row>
    <row r="59" spans="1:9" s="125" customFormat="1" ht="15" customHeight="1" x14ac:dyDescent="0.25">
      <c r="A59" s="149">
        <v>43458</v>
      </c>
      <c r="B59" s="89">
        <v>671.23</v>
      </c>
      <c r="C59" s="482" t="s">
        <v>543</v>
      </c>
      <c r="D59" s="482"/>
      <c r="E59" s="482"/>
      <c r="F59" s="149"/>
      <c r="G59" s="89"/>
      <c r="H59" s="474"/>
      <c r="I59" s="474"/>
    </row>
    <row r="60" spans="1:9" s="125" customFormat="1" ht="15" customHeight="1" x14ac:dyDescent="0.25">
      <c r="A60" s="149">
        <v>43459</v>
      </c>
      <c r="B60" s="89">
        <v>200</v>
      </c>
      <c r="C60" s="482" t="s">
        <v>529</v>
      </c>
      <c r="D60" s="482"/>
      <c r="E60" s="482"/>
      <c r="F60" s="149"/>
      <c r="G60" s="89"/>
      <c r="H60" s="474"/>
      <c r="I60" s="474"/>
    </row>
    <row r="61" spans="1:9" s="125" customFormat="1" ht="15" customHeight="1" x14ac:dyDescent="0.25">
      <c r="A61" s="149">
        <v>43459</v>
      </c>
      <c r="B61" s="89">
        <v>200</v>
      </c>
      <c r="C61" s="482" t="s">
        <v>564</v>
      </c>
      <c r="D61" s="482"/>
      <c r="E61" s="482"/>
      <c r="F61" s="149"/>
      <c r="G61" s="89"/>
      <c r="H61" s="474"/>
      <c r="I61" s="474"/>
    </row>
    <row r="62" spans="1:9" s="125" customFormat="1" ht="15" customHeight="1" x14ac:dyDescent="0.25">
      <c r="A62" s="149">
        <v>43459</v>
      </c>
      <c r="B62" s="89">
        <v>4</v>
      </c>
      <c r="C62" s="482" t="s">
        <v>217</v>
      </c>
      <c r="D62" s="482"/>
      <c r="E62" s="482"/>
      <c r="F62" s="149"/>
      <c r="G62" s="89"/>
      <c r="H62" s="474"/>
      <c r="I62" s="474"/>
    </row>
    <row r="63" spans="1:9" s="125" customFormat="1" x14ac:dyDescent="0.25">
      <c r="A63" s="149">
        <v>43459</v>
      </c>
      <c r="B63" s="89">
        <v>1000</v>
      </c>
      <c r="C63" s="482" t="s">
        <v>238</v>
      </c>
      <c r="D63" s="482"/>
      <c r="E63" s="482"/>
      <c r="F63" s="127"/>
      <c r="G63" s="127"/>
      <c r="H63" s="507"/>
      <c r="I63" s="507"/>
    </row>
    <row r="64" spans="1:9" s="125" customFormat="1" x14ac:dyDescent="0.25">
      <c r="A64" s="149">
        <v>43459</v>
      </c>
      <c r="B64" s="89">
        <v>6.5</v>
      </c>
      <c r="C64" s="482" t="s">
        <v>217</v>
      </c>
      <c r="D64" s="482"/>
      <c r="E64" s="482"/>
      <c r="F64" s="127"/>
      <c r="G64" s="127"/>
      <c r="H64" s="535"/>
      <c r="I64" s="536"/>
    </row>
    <row r="65" spans="1:9" s="125" customFormat="1" x14ac:dyDescent="0.25">
      <c r="A65" s="149">
        <v>43459</v>
      </c>
      <c r="B65" s="89">
        <v>450</v>
      </c>
      <c r="C65" s="482" t="s">
        <v>403</v>
      </c>
      <c r="D65" s="482"/>
      <c r="E65" s="482"/>
      <c r="F65" s="127"/>
      <c r="G65" s="127"/>
      <c r="H65" s="535"/>
      <c r="I65" s="536"/>
    </row>
    <row r="66" spans="1:9" s="125" customFormat="1" x14ac:dyDescent="0.25">
      <c r="A66" s="149">
        <v>43459</v>
      </c>
      <c r="B66" s="89">
        <v>4</v>
      </c>
      <c r="C66" s="482" t="s">
        <v>217</v>
      </c>
      <c r="D66" s="482"/>
      <c r="E66" s="482"/>
      <c r="F66" s="127"/>
      <c r="G66" s="127"/>
      <c r="H66" s="535"/>
      <c r="I66" s="536"/>
    </row>
    <row r="67" spans="1:9" s="125" customFormat="1" x14ac:dyDescent="0.25">
      <c r="A67" s="149">
        <v>43459</v>
      </c>
      <c r="B67" s="89">
        <v>800</v>
      </c>
      <c r="C67" s="482" t="s">
        <v>409</v>
      </c>
      <c r="D67" s="482"/>
      <c r="E67" s="482"/>
      <c r="F67" s="127"/>
      <c r="G67" s="127"/>
      <c r="H67" s="535"/>
      <c r="I67" s="536"/>
    </row>
    <row r="68" spans="1:9" s="125" customFormat="1" x14ac:dyDescent="0.25">
      <c r="A68" s="149">
        <v>43459</v>
      </c>
      <c r="B68" s="89">
        <v>4</v>
      </c>
      <c r="C68" s="482" t="s">
        <v>217</v>
      </c>
      <c r="D68" s="482"/>
      <c r="E68" s="482"/>
      <c r="F68" s="127"/>
      <c r="G68" s="127"/>
      <c r="H68" s="535"/>
      <c r="I68" s="536"/>
    </row>
    <row r="69" spans="1:9" s="125" customFormat="1" x14ac:dyDescent="0.25">
      <c r="A69" s="149">
        <v>43459</v>
      </c>
      <c r="B69" s="89">
        <v>1800</v>
      </c>
      <c r="C69" s="482" t="s">
        <v>404</v>
      </c>
      <c r="D69" s="482"/>
      <c r="E69" s="482"/>
      <c r="F69" s="127"/>
      <c r="G69" s="127"/>
      <c r="H69" s="535"/>
      <c r="I69" s="536"/>
    </row>
    <row r="70" spans="1:9" s="125" customFormat="1" x14ac:dyDescent="0.25">
      <c r="A70" s="149">
        <v>43459</v>
      </c>
      <c r="B70" s="89">
        <v>2</v>
      </c>
      <c r="C70" s="482" t="s">
        <v>217</v>
      </c>
      <c r="D70" s="482"/>
      <c r="E70" s="482"/>
      <c r="F70" s="127"/>
      <c r="G70" s="127"/>
      <c r="H70" s="535"/>
      <c r="I70" s="536"/>
    </row>
    <row r="71" spans="1:9" s="125" customFormat="1" x14ac:dyDescent="0.25">
      <c r="A71" s="149">
        <v>43459</v>
      </c>
      <c r="B71" s="89">
        <v>51.25</v>
      </c>
      <c r="C71" s="482" t="s">
        <v>568</v>
      </c>
      <c r="D71" s="482"/>
      <c r="E71" s="482"/>
      <c r="F71" s="127"/>
      <c r="G71" s="127"/>
      <c r="H71" s="535"/>
      <c r="I71" s="536"/>
    </row>
    <row r="72" spans="1:9" s="125" customFormat="1" x14ac:dyDescent="0.25">
      <c r="A72" s="149">
        <v>43460</v>
      </c>
      <c r="B72" s="89">
        <v>1600</v>
      </c>
      <c r="C72" s="482" t="s">
        <v>238</v>
      </c>
      <c r="D72" s="482"/>
      <c r="E72" s="482"/>
      <c r="F72" s="127"/>
      <c r="G72" s="127"/>
      <c r="H72" s="535"/>
      <c r="I72" s="536"/>
    </row>
    <row r="73" spans="1:9" s="125" customFormat="1" x14ac:dyDescent="0.25">
      <c r="A73" s="149">
        <v>43460</v>
      </c>
      <c r="B73" s="89">
        <v>4</v>
      </c>
      <c r="C73" s="482" t="s">
        <v>217</v>
      </c>
      <c r="D73" s="482"/>
      <c r="E73" s="482"/>
      <c r="F73" s="127"/>
      <c r="G73" s="127"/>
      <c r="H73" s="535"/>
      <c r="I73" s="536"/>
    </row>
    <row r="74" spans="1:9" s="125" customFormat="1" x14ac:dyDescent="0.25">
      <c r="A74" s="149">
        <v>43460</v>
      </c>
      <c r="B74" s="89">
        <v>533</v>
      </c>
      <c r="C74" s="482" t="s">
        <v>542</v>
      </c>
      <c r="D74" s="482"/>
      <c r="E74" s="482"/>
      <c r="F74" s="127"/>
      <c r="G74" s="127"/>
      <c r="H74" s="535"/>
      <c r="I74" s="536"/>
    </row>
    <row r="75" spans="1:9" s="125" customFormat="1" x14ac:dyDescent="0.25">
      <c r="A75" s="149">
        <v>43460</v>
      </c>
      <c r="B75" s="89">
        <v>4</v>
      </c>
      <c r="C75" s="482" t="s">
        <v>217</v>
      </c>
      <c r="D75" s="482"/>
      <c r="E75" s="482"/>
      <c r="F75" s="127"/>
      <c r="G75" s="127"/>
      <c r="H75" s="535"/>
      <c r="I75" s="536"/>
    </row>
    <row r="76" spans="1:9" s="125" customFormat="1" x14ac:dyDescent="0.25">
      <c r="A76" s="149">
        <v>43460</v>
      </c>
      <c r="B76" s="89">
        <v>533</v>
      </c>
      <c r="C76" s="482" t="s">
        <v>289</v>
      </c>
      <c r="D76" s="482"/>
      <c r="E76" s="482"/>
      <c r="F76" s="127"/>
      <c r="G76" s="127"/>
      <c r="H76" s="535"/>
      <c r="I76" s="536"/>
    </row>
    <row r="77" spans="1:9" s="125" customFormat="1" x14ac:dyDescent="0.25">
      <c r="A77" s="149">
        <v>43460</v>
      </c>
      <c r="B77" s="89">
        <v>4</v>
      </c>
      <c r="C77" s="482" t="s">
        <v>217</v>
      </c>
      <c r="D77" s="482"/>
      <c r="E77" s="482"/>
      <c r="F77" s="127"/>
      <c r="G77" s="127"/>
      <c r="H77" s="535"/>
      <c r="I77" s="536"/>
    </row>
    <row r="78" spans="1:9" s="125" customFormat="1" x14ac:dyDescent="0.25">
      <c r="A78" s="149">
        <v>43460</v>
      </c>
      <c r="B78" s="89">
        <v>533</v>
      </c>
      <c r="C78" s="482" t="s">
        <v>397</v>
      </c>
      <c r="D78" s="482"/>
      <c r="E78" s="482"/>
      <c r="F78" s="127"/>
      <c r="G78" s="127"/>
      <c r="H78" s="535"/>
      <c r="I78" s="536"/>
    </row>
    <row r="79" spans="1:9" s="125" customFormat="1" x14ac:dyDescent="0.25">
      <c r="A79" s="149">
        <v>43460</v>
      </c>
      <c r="B79" s="89">
        <v>4</v>
      </c>
      <c r="C79" s="482" t="s">
        <v>217</v>
      </c>
      <c r="D79" s="482"/>
      <c r="E79" s="482"/>
      <c r="F79" s="127"/>
      <c r="G79" s="127"/>
      <c r="H79" s="535"/>
      <c r="I79" s="536"/>
    </row>
    <row r="80" spans="1:9" s="125" customFormat="1" x14ac:dyDescent="0.25">
      <c r="A80" s="149">
        <v>43463</v>
      </c>
      <c r="B80" s="89">
        <v>200</v>
      </c>
      <c r="C80" s="482" t="s">
        <v>529</v>
      </c>
      <c r="D80" s="482"/>
      <c r="E80" s="482"/>
      <c r="F80" s="127"/>
      <c r="G80" s="127"/>
      <c r="H80" s="535"/>
      <c r="I80" s="536"/>
    </row>
    <row r="81" spans="1:9" s="125" customFormat="1" x14ac:dyDescent="0.25">
      <c r="A81" s="149">
        <v>43465</v>
      </c>
      <c r="B81" s="89">
        <v>79.66</v>
      </c>
      <c r="C81" s="482" t="s">
        <v>664</v>
      </c>
      <c r="D81" s="482"/>
      <c r="E81" s="482"/>
      <c r="F81" s="127"/>
      <c r="G81" s="127"/>
      <c r="H81" s="535"/>
      <c r="I81" s="536"/>
    </row>
    <row r="82" spans="1:9" s="125" customFormat="1" x14ac:dyDescent="0.25">
      <c r="A82" s="149">
        <v>43465</v>
      </c>
      <c r="B82" s="89">
        <v>3</v>
      </c>
      <c r="C82" s="482" t="s">
        <v>217</v>
      </c>
      <c r="D82" s="482"/>
      <c r="E82" s="482"/>
      <c r="F82" s="127"/>
      <c r="G82" s="127"/>
      <c r="H82" s="535"/>
      <c r="I82" s="536"/>
    </row>
    <row r="83" spans="1:9" s="125" customFormat="1" x14ac:dyDescent="0.25">
      <c r="A83" s="149">
        <v>43465</v>
      </c>
      <c r="B83" s="89">
        <v>2016.29</v>
      </c>
      <c r="C83" s="482" t="s">
        <v>343</v>
      </c>
      <c r="D83" s="482"/>
      <c r="E83" s="482"/>
      <c r="F83" s="127"/>
      <c r="G83" s="127"/>
      <c r="H83" s="535"/>
      <c r="I83" s="536"/>
    </row>
    <row r="84" spans="1:9" x14ac:dyDescent="0.25">
      <c r="B84" s="125"/>
      <c r="C84" s="125"/>
      <c r="D84" s="125"/>
      <c r="E84" s="125"/>
      <c r="F84" s="125"/>
      <c r="G84" s="125"/>
    </row>
  </sheetData>
  <mergeCells count="159">
    <mergeCell ref="H82:I82"/>
    <mergeCell ref="H81:I81"/>
    <mergeCell ref="H80:I80"/>
    <mergeCell ref="H79:I79"/>
    <mergeCell ref="H78:I78"/>
    <mergeCell ref="H77:I77"/>
    <mergeCell ref="H83:I83"/>
    <mergeCell ref="C83:E83"/>
    <mergeCell ref="C75:E75"/>
    <mergeCell ref="C76:E76"/>
    <mergeCell ref="C77:E77"/>
    <mergeCell ref="C78:E78"/>
    <mergeCell ref="C79:E79"/>
    <mergeCell ref="C80:E80"/>
    <mergeCell ref="C81:E81"/>
    <mergeCell ref="C82:E82"/>
    <mergeCell ref="H76:I76"/>
    <mergeCell ref="H75:I75"/>
    <mergeCell ref="C69:E69"/>
    <mergeCell ref="C70:E70"/>
    <mergeCell ref="C71:E71"/>
    <mergeCell ref="C72:E72"/>
    <mergeCell ref="C73:E73"/>
    <mergeCell ref="C74:E74"/>
    <mergeCell ref="C63:E63"/>
    <mergeCell ref="H63:I63"/>
    <mergeCell ref="C64:E64"/>
    <mergeCell ref="H64:I64"/>
    <mergeCell ref="C65:E65"/>
    <mergeCell ref="C66:E66"/>
    <mergeCell ref="C67:E67"/>
    <mergeCell ref="C68:E68"/>
    <mergeCell ref="H70:I70"/>
    <mergeCell ref="H69:I69"/>
    <mergeCell ref="H68:I68"/>
    <mergeCell ref="H67:I67"/>
    <mergeCell ref="H66:I66"/>
    <mergeCell ref="H65:I65"/>
    <mergeCell ref="H74:I74"/>
    <mergeCell ref="H73:I73"/>
    <mergeCell ref="H72:I72"/>
    <mergeCell ref="H71:I71"/>
    <mergeCell ref="C60:E60"/>
    <mergeCell ref="H60:I60"/>
    <mergeCell ref="C61:E61"/>
    <mergeCell ref="H61:I61"/>
    <mergeCell ref="C62:E62"/>
    <mergeCell ref="H62:I62"/>
    <mergeCell ref="C57:E57"/>
    <mergeCell ref="H57:I57"/>
    <mergeCell ref="C58:E58"/>
    <mergeCell ref="H58:I58"/>
    <mergeCell ref="C59:E59"/>
    <mergeCell ref="H59:I59"/>
    <mergeCell ref="C54:E54"/>
    <mergeCell ref="H54:I54"/>
    <mergeCell ref="C55:E55"/>
    <mergeCell ref="H55:I55"/>
    <mergeCell ref="C56:E56"/>
    <mergeCell ref="H56:I56"/>
    <mergeCell ref="C51:E51"/>
    <mergeCell ref="H51:I51"/>
    <mergeCell ref="C52:E52"/>
    <mergeCell ref="H52:I52"/>
    <mergeCell ref="C53:E53"/>
    <mergeCell ref="H53:I53"/>
    <mergeCell ref="C48:E48"/>
    <mergeCell ref="H48:I48"/>
    <mergeCell ref="C49:E49"/>
    <mergeCell ref="H49:I49"/>
    <mergeCell ref="C50:E50"/>
    <mergeCell ref="H50:I50"/>
    <mergeCell ref="C45:E45"/>
    <mergeCell ref="H45:I45"/>
    <mergeCell ref="C46:E46"/>
    <mergeCell ref="H46:I46"/>
    <mergeCell ref="C47:E47"/>
    <mergeCell ref="H47:I47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A11:I11"/>
    <mergeCell ref="A12:I12"/>
    <mergeCell ref="A13:E13"/>
    <mergeCell ref="F13:I13"/>
    <mergeCell ref="C14:E14"/>
    <mergeCell ref="H14:I14"/>
    <mergeCell ref="C6:D6"/>
    <mergeCell ref="C7:D7"/>
    <mergeCell ref="C8:D8"/>
    <mergeCell ref="C9:D9"/>
    <mergeCell ref="C10:D10"/>
    <mergeCell ref="E10:F10"/>
    <mergeCell ref="C2:I2"/>
    <mergeCell ref="C3:D4"/>
    <mergeCell ref="E3:F3"/>
    <mergeCell ref="G3:H3"/>
    <mergeCell ref="I3:I4"/>
    <mergeCell ref="C5:D5"/>
    <mergeCell ref="E5:F5"/>
    <mergeCell ref="G5:H5"/>
    <mergeCell ref="G10:H10"/>
  </mergeCells>
  <pageMargins left="0.7" right="0.7" top="0.75" bottom="0.75" header="0.3" footer="0.3"/>
  <pageSetup paperSize="9" scale="77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83"/>
  <dimension ref="A1:I27"/>
  <sheetViews>
    <sheetView topLeftCell="A3" zoomScaleNormal="100" workbookViewId="0">
      <selection activeCell="G10" sqref="G10:H10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3.28515625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592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356" t="s">
        <v>1</v>
      </c>
      <c r="H3" s="356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 t="s">
        <v>2</v>
      </c>
      <c r="I4" s="412"/>
    </row>
    <row r="5" spans="1:9" ht="30.75" customHeight="1" x14ac:dyDescent="0.25">
      <c r="C5" s="425" t="s">
        <v>593</v>
      </c>
      <c r="D5" s="359"/>
      <c r="E5" s="360">
        <v>15224.32</v>
      </c>
      <c r="F5" s="360"/>
      <c r="G5" s="360">
        <v>5497.85</v>
      </c>
      <c r="H5" s="360"/>
      <c r="I5" s="27"/>
    </row>
    <row r="6" spans="1:9" x14ac:dyDescent="0.25">
      <c r="C6" s="419" t="s">
        <v>3</v>
      </c>
      <c r="D6" s="362"/>
      <c r="E6" s="10">
        <v>10056</v>
      </c>
      <c r="F6" s="10">
        <v>50717.22</v>
      </c>
      <c r="G6" s="10">
        <v>4149.7</v>
      </c>
      <c r="H6" s="10"/>
      <c r="I6" s="28"/>
    </row>
    <row r="7" spans="1:9" x14ac:dyDescent="0.25">
      <c r="C7" s="419" t="s">
        <v>473</v>
      </c>
      <c r="D7" s="362"/>
      <c r="E7" s="10">
        <v>0</v>
      </c>
      <c r="F7" s="10"/>
      <c r="G7" s="10"/>
      <c r="H7" s="10"/>
      <c r="I7" s="28"/>
    </row>
    <row r="8" spans="1:9" x14ac:dyDescent="0.25">
      <c r="C8" s="532" t="s">
        <v>298</v>
      </c>
      <c r="D8" s="533"/>
      <c r="E8" s="10">
        <v>0</v>
      </c>
      <c r="F8" s="10"/>
      <c r="G8" s="10"/>
      <c r="H8" s="10"/>
      <c r="I8" s="28"/>
    </row>
    <row r="9" spans="1:9" x14ac:dyDescent="0.25">
      <c r="C9" s="419" t="s">
        <v>6</v>
      </c>
      <c r="D9" s="362"/>
      <c r="E9" s="10">
        <v>38053.29</v>
      </c>
      <c r="F9" s="10"/>
      <c r="G9" s="10">
        <v>2316.5</v>
      </c>
      <c r="H9" s="10"/>
      <c r="I9" s="28"/>
    </row>
    <row r="10" spans="1:9" ht="36.75" customHeight="1" thickBot="1" x14ac:dyDescent="0.3">
      <c r="C10" s="420" t="s">
        <v>594</v>
      </c>
      <c r="D10" s="421"/>
      <c r="E10" s="422">
        <f>E5+E6+F6+E7+E8-E9</f>
        <v>37944.250000000007</v>
      </c>
      <c r="F10" s="422"/>
      <c r="G10" s="422">
        <f>G5+G6+H6+G7+G8-G9</f>
        <v>7331.0499999999993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x14ac:dyDescent="0.25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51" t="s">
        <v>30</v>
      </c>
      <c r="B14" s="151" t="s">
        <v>31</v>
      </c>
      <c r="C14" s="349" t="s">
        <v>32</v>
      </c>
      <c r="D14" s="349"/>
      <c r="E14" s="349"/>
      <c r="F14" s="151" t="s">
        <v>30</v>
      </c>
      <c r="G14" s="151" t="s">
        <v>31</v>
      </c>
      <c r="H14" s="349" t="s">
        <v>32</v>
      </c>
      <c r="I14" s="349"/>
    </row>
    <row r="15" spans="1:9" s="125" customFormat="1" ht="15" customHeight="1" x14ac:dyDescent="0.25">
      <c r="A15" s="149">
        <v>43469</v>
      </c>
      <c r="B15" s="89">
        <v>200</v>
      </c>
      <c r="C15" s="482" t="s">
        <v>529</v>
      </c>
      <c r="D15" s="482"/>
      <c r="E15" s="482"/>
      <c r="F15" s="149">
        <v>43468</v>
      </c>
      <c r="G15" s="89">
        <v>77.5</v>
      </c>
      <c r="H15" s="482" t="s">
        <v>239</v>
      </c>
      <c r="I15" s="482"/>
    </row>
    <row r="16" spans="1:9" s="125" customFormat="1" ht="15" customHeight="1" x14ac:dyDescent="0.25">
      <c r="A16" s="149">
        <v>43476</v>
      </c>
      <c r="B16" s="89">
        <v>200</v>
      </c>
      <c r="C16" s="482" t="s">
        <v>529</v>
      </c>
      <c r="D16" s="482"/>
      <c r="E16" s="482"/>
      <c r="F16" s="149">
        <v>43479</v>
      </c>
      <c r="G16" s="89">
        <v>71</v>
      </c>
      <c r="H16" s="482" t="s">
        <v>19</v>
      </c>
      <c r="I16" s="482"/>
    </row>
    <row r="17" spans="1:9" s="125" customFormat="1" ht="15" customHeight="1" x14ac:dyDescent="0.25">
      <c r="A17" s="149">
        <v>43479</v>
      </c>
      <c r="B17" s="89">
        <v>69.900000000000006</v>
      </c>
      <c r="C17" s="482" t="s">
        <v>273</v>
      </c>
      <c r="D17" s="482"/>
      <c r="E17" s="482"/>
      <c r="F17" s="149">
        <v>43479</v>
      </c>
      <c r="G17" s="89">
        <v>84</v>
      </c>
      <c r="H17" s="482" t="s">
        <v>21</v>
      </c>
      <c r="I17" s="482"/>
    </row>
    <row r="18" spans="1:9" s="125" customFormat="1" ht="15" customHeight="1" x14ac:dyDescent="0.25">
      <c r="A18" s="149">
        <v>43488</v>
      </c>
      <c r="B18" s="89">
        <v>2100</v>
      </c>
      <c r="C18" s="482" t="s">
        <v>474</v>
      </c>
      <c r="D18" s="482"/>
      <c r="E18" s="482"/>
      <c r="F18" s="149">
        <v>43479</v>
      </c>
      <c r="G18" s="89">
        <v>279</v>
      </c>
      <c r="H18" s="482" t="s">
        <v>194</v>
      </c>
      <c r="I18" s="482"/>
    </row>
    <row r="19" spans="1:9" s="125" customFormat="1" ht="15" customHeight="1" x14ac:dyDescent="0.25">
      <c r="A19" s="149">
        <v>43488</v>
      </c>
      <c r="B19" s="89">
        <v>10</v>
      </c>
      <c r="C19" s="482" t="s">
        <v>217</v>
      </c>
      <c r="D19" s="482"/>
      <c r="E19" s="482"/>
      <c r="F19" s="149">
        <v>43479</v>
      </c>
      <c r="G19" s="89">
        <v>364</v>
      </c>
      <c r="H19" s="482" t="s">
        <v>22</v>
      </c>
      <c r="I19" s="482"/>
    </row>
    <row r="20" spans="1:9" s="125" customFormat="1" ht="15" customHeight="1" x14ac:dyDescent="0.25">
      <c r="A20" s="149">
        <v>43488</v>
      </c>
      <c r="B20" s="89">
        <v>30657.48</v>
      </c>
      <c r="C20" s="482" t="s">
        <v>523</v>
      </c>
      <c r="D20" s="482"/>
      <c r="E20" s="482"/>
      <c r="F20" s="149">
        <v>43479</v>
      </c>
      <c r="G20" s="89">
        <v>1441</v>
      </c>
      <c r="H20" s="482" t="s">
        <v>20</v>
      </c>
      <c r="I20" s="482"/>
    </row>
    <row r="21" spans="1:9" s="125" customFormat="1" ht="15" customHeight="1" x14ac:dyDescent="0.25">
      <c r="A21" s="149">
        <v>43489</v>
      </c>
      <c r="B21" s="89">
        <v>200</v>
      </c>
      <c r="C21" s="482" t="s">
        <v>529</v>
      </c>
      <c r="D21" s="482"/>
      <c r="E21" s="482"/>
      <c r="F21" s="149"/>
      <c r="G21" s="89"/>
      <c r="H21" s="482"/>
      <c r="I21" s="482"/>
    </row>
    <row r="22" spans="1:9" s="125" customFormat="1" ht="15" customHeight="1" x14ac:dyDescent="0.25">
      <c r="A22" s="149">
        <v>43493</v>
      </c>
      <c r="B22" s="89">
        <v>200</v>
      </c>
      <c r="C22" s="482" t="s">
        <v>529</v>
      </c>
      <c r="D22" s="482"/>
      <c r="E22" s="482"/>
      <c r="F22" s="149"/>
      <c r="G22" s="89"/>
      <c r="H22" s="482"/>
      <c r="I22" s="482"/>
    </row>
    <row r="23" spans="1:9" s="125" customFormat="1" ht="15" customHeight="1" x14ac:dyDescent="0.25">
      <c r="A23" s="149">
        <v>43493</v>
      </c>
      <c r="B23" s="89">
        <v>2000</v>
      </c>
      <c r="C23" s="482" t="s">
        <v>595</v>
      </c>
      <c r="D23" s="482"/>
      <c r="E23" s="482"/>
      <c r="F23" s="149"/>
      <c r="G23" s="89"/>
      <c r="H23" s="482"/>
      <c r="I23" s="482"/>
    </row>
    <row r="24" spans="1:9" s="125" customFormat="1" ht="15" customHeight="1" x14ac:dyDescent="0.25">
      <c r="A24" s="149">
        <v>43493</v>
      </c>
      <c r="B24" s="89">
        <v>2215.91</v>
      </c>
      <c r="C24" s="482" t="s">
        <v>507</v>
      </c>
      <c r="D24" s="482"/>
      <c r="E24" s="482"/>
      <c r="F24" s="149"/>
      <c r="G24" s="89"/>
      <c r="H24" s="482"/>
      <c r="I24" s="482"/>
    </row>
    <row r="25" spans="1:9" s="125" customFormat="1" ht="15" customHeight="1" x14ac:dyDescent="0.25">
      <c r="A25" s="149">
        <v>43495</v>
      </c>
      <c r="B25" s="89">
        <v>200</v>
      </c>
      <c r="C25" s="482" t="s">
        <v>529</v>
      </c>
      <c r="D25" s="482"/>
      <c r="E25" s="482"/>
      <c r="F25" s="149"/>
      <c r="G25" s="89"/>
      <c r="H25" s="482"/>
      <c r="I25" s="482"/>
    </row>
    <row r="26" spans="1:9" x14ac:dyDescent="0.25">
      <c r="B26" s="125"/>
      <c r="C26" s="125"/>
      <c r="D26" s="125"/>
      <c r="E26" s="125"/>
      <c r="F26" s="125"/>
      <c r="G26" s="125"/>
    </row>
    <row r="27" spans="1:9" x14ac:dyDescent="0.25">
      <c r="B27" s="125"/>
      <c r="C27" s="125"/>
      <c r="D27" s="125"/>
      <c r="E27" s="125"/>
      <c r="F27" s="125"/>
      <c r="G27" s="125"/>
    </row>
  </sheetData>
  <mergeCells count="43">
    <mergeCell ref="C5:D5"/>
    <mergeCell ref="E5:F5"/>
    <mergeCell ref="G5:H5"/>
    <mergeCell ref="C2:I2"/>
    <mergeCell ref="C3:D4"/>
    <mergeCell ref="E3:F3"/>
    <mergeCell ref="G3:H3"/>
    <mergeCell ref="I3:I4"/>
    <mergeCell ref="C14:E14"/>
    <mergeCell ref="H14:I14"/>
    <mergeCell ref="C6:D6"/>
    <mergeCell ref="C7:D7"/>
    <mergeCell ref="C8:D8"/>
    <mergeCell ref="C9:D9"/>
    <mergeCell ref="C10:D10"/>
    <mergeCell ref="E10:F10"/>
    <mergeCell ref="G10:H10"/>
    <mergeCell ref="A11:I11"/>
    <mergeCell ref="A12:I12"/>
    <mergeCell ref="A13:E13"/>
    <mergeCell ref="F13:I13"/>
    <mergeCell ref="C15:E15"/>
    <mergeCell ref="H15:I15"/>
    <mergeCell ref="C16:E16"/>
    <mergeCell ref="H16:I16"/>
    <mergeCell ref="C17:E17"/>
    <mergeCell ref="H17:I17"/>
    <mergeCell ref="C18:E18"/>
    <mergeCell ref="H18:I18"/>
    <mergeCell ref="C19:E19"/>
    <mergeCell ref="H19:I19"/>
    <mergeCell ref="C20:E20"/>
    <mergeCell ref="H20:I20"/>
    <mergeCell ref="C24:E24"/>
    <mergeCell ref="H24:I24"/>
    <mergeCell ref="C25:E25"/>
    <mergeCell ref="H25:I25"/>
    <mergeCell ref="C21:E21"/>
    <mergeCell ref="H21:I21"/>
    <mergeCell ref="C22:E22"/>
    <mergeCell ref="H22:I22"/>
    <mergeCell ref="C23:E23"/>
    <mergeCell ref="H23:I23"/>
  </mergeCells>
  <pageMargins left="0.7" right="0.7" top="0.75" bottom="0.75" header="0.3" footer="0.3"/>
  <pageSetup paperSize="9" scale="77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84"/>
  <dimension ref="A1:I45"/>
  <sheetViews>
    <sheetView zoomScaleNormal="100" workbookViewId="0">
      <selection activeCell="G10" sqref="G10:H10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3.28515625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596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356" t="s">
        <v>1</v>
      </c>
      <c r="H3" s="356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 t="s">
        <v>2</v>
      </c>
      <c r="I4" s="412"/>
    </row>
    <row r="5" spans="1:9" ht="30.75" customHeight="1" x14ac:dyDescent="0.25">
      <c r="C5" s="425" t="s">
        <v>597</v>
      </c>
      <c r="D5" s="359"/>
      <c r="E5" s="360">
        <v>37944.25</v>
      </c>
      <c r="F5" s="360"/>
      <c r="G5" s="360">
        <v>7331.05</v>
      </c>
      <c r="H5" s="360"/>
      <c r="I5" s="27"/>
    </row>
    <row r="6" spans="1:9" x14ac:dyDescent="0.25">
      <c r="C6" s="419" t="s">
        <v>3</v>
      </c>
      <c r="D6" s="362"/>
      <c r="E6" s="10">
        <v>35784.449999999997</v>
      </c>
      <c r="F6" s="10">
        <v>54536.06</v>
      </c>
      <c r="G6" s="10">
        <v>5784</v>
      </c>
      <c r="H6" s="10"/>
      <c r="I6" s="28"/>
    </row>
    <row r="7" spans="1:9" x14ac:dyDescent="0.25">
      <c r="C7" s="419" t="s">
        <v>473</v>
      </c>
      <c r="D7" s="362"/>
      <c r="E7" s="10">
        <v>0</v>
      </c>
      <c r="F7" s="10"/>
      <c r="G7" s="10"/>
      <c r="H7" s="10"/>
      <c r="I7" s="28"/>
    </row>
    <row r="8" spans="1:9" x14ac:dyDescent="0.25">
      <c r="C8" s="532" t="s">
        <v>298</v>
      </c>
      <c r="D8" s="533"/>
      <c r="E8" s="10">
        <v>0</v>
      </c>
      <c r="F8" s="10"/>
      <c r="G8" s="10"/>
      <c r="H8" s="10"/>
      <c r="I8" s="28"/>
    </row>
    <row r="9" spans="1:9" x14ac:dyDescent="0.25">
      <c r="C9" s="419" t="s">
        <v>6</v>
      </c>
      <c r="D9" s="362"/>
      <c r="E9" s="10">
        <v>58190.21</v>
      </c>
      <c r="F9" s="10"/>
      <c r="G9" s="10">
        <v>2124</v>
      </c>
      <c r="H9" s="10"/>
      <c r="I9" s="28"/>
    </row>
    <row r="10" spans="1:9" ht="36.75" customHeight="1" thickBot="1" x14ac:dyDescent="0.3">
      <c r="C10" s="420" t="s">
        <v>598</v>
      </c>
      <c r="D10" s="421"/>
      <c r="E10" s="422">
        <f>E5+E6+F6+E7+E8-E9</f>
        <v>70074.549999999988</v>
      </c>
      <c r="F10" s="422"/>
      <c r="G10" s="422">
        <f>G5+G6+H6+G7+G8-G9</f>
        <v>10991.05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x14ac:dyDescent="0.25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51" t="s">
        <v>30</v>
      </c>
      <c r="B14" s="151" t="s">
        <v>31</v>
      </c>
      <c r="C14" s="349" t="s">
        <v>32</v>
      </c>
      <c r="D14" s="349"/>
      <c r="E14" s="349"/>
      <c r="F14" s="151" t="s">
        <v>30</v>
      </c>
      <c r="G14" s="151" t="s">
        <v>31</v>
      </c>
      <c r="H14" s="349" t="s">
        <v>32</v>
      </c>
      <c r="I14" s="349"/>
    </row>
    <row r="15" spans="1:9" s="125" customFormat="1" ht="15" customHeight="1" x14ac:dyDescent="0.25">
      <c r="A15" s="149">
        <v>43497</v>
      </c>
      <c r="B15" s="89">
        <v>200</v>
      </c>
      <c r="C15" s="482" t="s">
        <v>529</v>
      </c>
      <c r="D15" s="482"/>
      <c r="E15" s="482"/>
      <c r="F15" s="149">
        <v>43510</v>
      </c>
      <c r="G15" s="89">
        <v>1614</v>
      </c>
      <c r="H15" s="482" t="s">
        <v>20</v>
      </c>
      <c r="I15" s="482"/>
    </row>
    <row r="16" spans="1:9" s="125" customFormat="1" ht="15" customHeight="1" x14ac:dyDescent="0.25">
      <c r="A16" s="149">
        <v>43502</v>
      </c>
      <c r="B16" s="89">
        <v>200</v>
      </c>
      <c r="C16" s="482" t="s">
        <v>529</v>
      </c>
      <c r="D16" s="482"/>
      <c r="E16" s="482"/>
      <c r="F16" s="149">
        <v>43510</v>
      </c>
      <c r="G16" s="89">
        <v>68</v>
      </c>
      <c r="H16" s="482" t="s">
        <v>19</v>
      </c>
      <c r="I16" s="482"/>
    </row>
    <row r="17" spans="1:9" s="125" customFormat="1" ht="15" customHeight="1" x14ac:dyDescent="0.25">
      <c r="A17" s="149">
        <v>43503</v>
      </c>
      <c r="B17" s="89">
        <v>854.84</v>
      </c>
      <c r="C17" s="482" t="s">
        <v>543</v>
      </c>
      <c r="D17" s="482"/>
      <c r="E17" s="482"/>
      <c r="F17" s="149">
        <v>43510</v>
      </c>
      <c r="G17" s="89">
        <v>292</v>
      </c>
      <c r="H17" s="482" t="s">
        <v>22</v>
      </c>
      <c r="I17" s="482"/>
    </row>
    <row r="18" spans="1:9" s="125" customFormat="1" ht="15" customHeight="1" x14ac:dyDescent="0.25">
      <c r="A18" s="149">
        <v>43503</v>
      </c>
      <c r="B18" s="89">
        <v>1424.41</v>
      </c>
      <c r="C18" s="482" t="s">
        <v>570</v>
      </c>
      <c r="D18" s="482"/>
      <c r="E18" s="482"/>
      <c r="F18" s="149">
        <v>43510</v>
      </c>
      <c r="G18" s="89">
        <v>75</v>
      </c>
      <c r="H18" s="482" t="s">
        <v>21</v>
      </c>
      <c r="I18" s="482"/>
    </row>
    <row r="19" spans="1:9" s="125" customFormat="1" ht="15" customHeight="1" x14ac:dyDescent="0.25">
      <c r="A19" s="149">
        <v>43503</v>
      </c>
      <c r="B19" s="89">
        <v>31.59</v>
      </c>
      <c r="C19" s="482" t="s">
        <v>544</v>
      </c>
      <c r="D19" s="482"/>
      <c r="E19" s="482"/>
      <c r="F19" s="149">
        <v>43510</v>
      </c>
      <c r="G19" s="89">
        <v>75</v>
      </c>
      <c r="H19" s="482" t="s">
        <v>194</v>
      </c>
      <c r="I19" s="482"/>
    </row>
    <row r="20" spans="1:9" s="125" customFormat="1" ht="15" customHeight="1" x14ac:dyDescent="0.25">
      <c r="A20" s="149">
        <v>43503</v>
      </c>
      <c r="B20" s="89">
        <v>55.9</v>
      </c>
      <c r="C20" s="482" t="s">
        <v>483</v>
      </c>
      <c r="D20" s="482"/>
      <c r="E20" s="482"/>
      <c r="F20" s="149"/>
      <c r="G20" s="89"/>
      <c r="H20" s="482"/>
      <c r="I20" s="482"/>
    </row>
    <row r="21" spans="1:9" s="125" customFormat="1" ht="15" customHeight="1" x14ac:dyDescent="0.25">
      <c r="A21" s="149">
        <v>43503</v>
      </c>
      <c r="B21" s="89">
        <v>28.5</v>
      </c>
      <c r="C21" s="482" t="s">
        <v>568</v>
      </c>
      <c r="D21" s="482"/>
      <c r="E21" s="482"/>
      <c r="F21" s="149"/>
      <c r="G21" s="89"/>
      <c r="H21" s="482"/>
      <c r="I21" s="482"/>
    </row>
    <row r="22" spans="1:9" s="125" customFormat="1" ht="15" customHeight="1" x14ac:dyDescent="0.25">
      <c r="A22" s="149">
        <v>43503</v>
      </c>
      <c r="B22" s="89">
        <v>2207.6799999999998</v>
      </c>
      <c r="C22" s="482" t="s">
        <v>343</v>
      </c>
      <c r="D22" s="482"/>
      <c r="E22" s="482"/>
      <c r="F22" s="149"/>
      <c r="G22" s="89"/>
      <c r="H22" s="482"/>
      <c r="I22" s="482"/>
    </row>
    <row r="23" spans="1:9" s="125" customFormat="1" ht="15" customHeight="1" x14ac:dyDescent="0.25">
      <c r="A23" s="149">
        <v>43504</v>
      </c>
      <c r="B23" s="89">
        <v>2750</v>
      </c>
      <c r="C23" s="482" t="s">
        <v>403</v>
      </c>
      <c r="D23" s="482"/>
      <c r="E23" s="482"/>
      <c r="F23" s="149"/>
      <c r="G23" s="89"/>
      <c r="H23" s="475"/>
      <c r="I23" s="534"/>
    </row>
    <row r="24" spans="1:9" s="125" customFormat="1" ht="15" customHeight="1" x14ac:dyDescent="0.25">
      <c r="A24" s="149">
        <v>43504</v>
      </c>
      <c r="B24" s="89">
        <v>5.21</v>
      </c>
      <c r="C24" s="482" t="s">
        <v>217</v>
      </c>
      <c r="D24" s="482"/>
      <c r="E24" s="482"/>
      <c r="F24" s="149"/>
      <c r="G24" s="89"/>
      <c r="H24" s="482"/>
      <c r="I24" s="482"/>
    </row>
    <row r="25" spans="1:9" s="125" customFormat="1" ht="15" customHeight="1" x14ac:dyDescent="0.25">
      <c r="A25" s="149">
        <v>43504</v>
      </c>
      <c r="B25" s="89">
        <v>2300</v>
      </c>
      <c r="C25" s="482" t="s">
        <v>474</v>
      </c>
      <c r="D25" s="482"/>
      <c r="E25" s="482"/>
      <c r="F25" s="149"/>
      <c r="G25" s="89"/>
      <c r="H25" s="475"/>
      <c r="I25" s="534"/>
    </row>
    <row r="26" spans="1:9" s="125" customFormat="1" ht="15" customHeight="1" x14ac:dyDescent="0.25">
      <c r="A26" s="149">
        <v>43504</v>
      </c>
      <c r="B26" s="89">
        <v>10</v>
      </c>
      <c r="C26" s="482" t="s">
        <v>217</v>
      </c>
      <c r="D26" s="482"/>
      <c r="E26" s="482"/>
      <c r="F26" s="149"/>
      <c r="G26" s="89"/>
      <c r="H26" s="475"/>
      <c r="I26" s="534"/>
    </row>
    <row r="27" spans="1:9" s="125" customFormat="1" ht="15" customHeight="1" x14ac:dyDescent="0.25">
      <c r="A27" s="149">
        <v>43507</v>
      </c>
      <c r="B27" s="89">
        <v>3000</v>
      </c>
      <c r="C27" s="482" t="s">
        <v>599</v>
      </c>
      <c r="D27" s="482"/>
      <c r="E27" s="482"/>
      <c r="F27" s="149"/>
      <c r="G27" s="89"/>
      <c r="H27" s="475"/>
      <c r="I27" s="534"/>
    </row>
    <row r="28" spans="1:9" s="125" customFormat="1" ht="15" customHeight="1" x14ac:dyDescent="0.25">
      <c r="A28" s="149">
        <v>43507</v>
      </c>
      <c r="B28" s="89">
        <v>5.21</v>
      </c>
      <c r="C28" s="482" t="s">
        <v>217</v>
      </c>
      <c r="D28" s="482"/>
      <c r="E28" s="482"/>
      <c r="F28" s="149"/>
      <c r="G28" s="89"/>
      <c r="H28" s="475"/>
      <c r="I28" s="534"/>
    </row>
    <row r="29" spans="1:9" s="125" customFormat="1" ht="15" customHeight="1" x14ac:dyDescent="0.25">
      <c r="A29" s="149">
        <v>43507</v>
      </c>
      <c r="B29" s="89">
        <v>3000</v>
      </c>
      <c r="C29" s="482" t="s">
        <v>600</v>
      </c>
      <c r="D29" s="482"/>
      <c r="E29" s="482"/>
      <c r="F29" s="149"/>
      <c r="G29" s="89"/>
      <c r="H29" s="475"/>
      <c r="I29" s="534"/>
    </row>
    <row r="30" spans="1:9" s="125" customFormat="1" ht="15" customHeight="1" x14ac:dyDescent="0.25">
      <c r="A30" s="149">
        <v>43507</v>
      </c>
      <c r="B30" s="89">
        <v>5.21</v>
      </c>
      <c r="C30" s="482" t="s">
        <v>217</v>
      </c>
      <c r="D30" s="482"/>
      <c r="E30" s="482"/>
      <c r="F30" s="149"/>
      <c r="G30" s="89"/>
      <c r="H30" s="475"/>
      <c r="I30" s="534"/>
    </row>
    <row r="31" spans="1:9" s="125" customFormat="1" ht="15" customHeight="1" x14ac:dyDescent="0.25">
      <c r="A31" s="149">
        <v>43508</v>
      </c>
      <c r="B31" s="89">
        <v>200</v>
      </c>
      <c r="C31" s="482" t="s">
        <v>529</v>
      </c>
      <c r="D31" s="482"/>
      <c r="E31" s="482"/>
      <c r="F31" s="149"/>
      <c r="G31" s="89"/>
      <c r="H31" s="475"/>
      <c r="I31" s="534"/>
    </row>
    <row r="32" spans="1:9" s="125" customFormat="1" ht="15" customHeight="1" x14ac:dyDescent="0.25">
      <c r="A32" s="149">
        <v>43508</v>
      </c>
      <c r="B32" s="89">
        <v>69.900000000000006</v>
      </c>
      <c r="C32" s="482" t="s">
        <v>273</v>
      </c>
      <c r="D32" s="482"/>
      <c r="E32" s="482"/>
      <c r="F32" s="149"/>
      <c r="G32" s="89"/>
      <c r="H32" s="475"/>
      <c r="I32" s="534"/>
    </row>
    <row r="33" spans="1:9" s="125" customFormat="1" ht="15" customHeight="1" x14ac:dyDescent="0.25">
      <c r="A33" s="149">
        <v>43509</v>
      </c>
      <c r="B33" s="89">
        <v>875.68</v>
      </c>
      <c r="C33" s="482" t="s">
        <v>601</v>
      </c>
      <c r="D33" s="482"/>
      <c r="E33" s="482"/>
      <c r="F33" s="149"/>
      <c r="G33" s="89"/>
      <c r="H33" s="475"/>
      <c r="I33" s="534"/>
    </row>
    <row r="34" spans="1:9" s="125" customFormat="1" ht="15" customHeight="1" x14ac:dyDescent="0.25">
      <c r="A34" s="149">
        <v>43509</v>
      </c>
      <c r="B34" s="89">
        <v>4</v>
      </c>
      <c r="C34" s="482" t="s">
        <v>217</v>
      </c>
      <c r="D34" s="482"/>
      <c r="E34" s="482"/>
      <c r="F34" s="149"/>
      <c r="G34" s="89"/>
      <c r="H34" s="475"/>
      <c r="I34" s="534"/>
    </row>
    <row r="35" spans="1:9" s="125" customFormat="1" ht="15" customHeight="1" x14ac:dyDescent="0.25">
      <c r="A35" s="149">
        <v>43509</v>
      </c>
      <c r="B35" s="89">
        <v>37285.64</v>
      </c>
      <c r="C35" s="482" t="s">
        <v>523</v>
      </c>
      <c r="D35" s="482"/>
      <c r="E35" s="482"/>
      <c r="F35" s="149"/>
      <c r="G35" s="89"/>
      <c r="H35" s="475"/>
      <c r="I35" s="534"/>
    </row>
    <row r="36" spans="1:9" s="125" customFormat="1" ht="15" customHeight="1" x14ac:dyDescent="0.25">
      <c r="A36" s="149">
        <v>43509</v>
      </c>
      <c r="B36" s="89">
        <v>4</v>
      </c>
      <c r="C36" s="482" t="s">
        <v>217</v>
      </c>
      <c r="D36" s="482"/>
      <c r="E36" s="482"/>
      <c r="F36" s="149"/>
      <c r="G36" s="89"/>
      <c r="H36" s="475"/>
      <c r="I36" s="534"/>
    </row>
    <row r="37" spans="1:9" s="125" customFormat="1" ht="15" customHeight="1" x14ac:dyDescent="0.25">
      <c r="A37" s="149">
        <v>43510</v>
      </c>
      <c r="B37" s="89">
        <v>579</v>
      </c>
      <c r="C37" s="482" t="s">
        <v>543</v>
      </c>
      <c r="D37" s="482"/>
      <c r="E37" s="482"/>
      <c r="F37" s="149"/>
      <c r="G37" s="89"/>
      <c r="H37" s="475"/>
      <c r="I37" s="534"/>
    </row>
    <row r="38" spans="1:9" s="125" customFormat="1" ht="15" customHeight="1" x14ac:dyDescent="0.25">
      <c r="A38" s="149">
        <v>43510</v>
      </c>
      <c r="B38" s="89">
        <v>1029</v>
      </c>
      <c r="C38" s="482" t="s">
        <v>570</v>
      </c>
      <c r="D38" s="482"/>
      <c r="E38" s="482"/>
      <c r="F38" s="149"/>
      <c r="G38" s="89"/>
      <c r="H38" s="475"/>
      <c r="I38" s="534"/>
    </row>
    <row r="39" spans="1:9" s="125" customFormat="1" ht="15" customHeight="1" x14ac:dyDescent="0.25">
      <c r="A39" s="149">
        <v>43510</v>
      </c>
      <c r="B39" s="89">
        <v>28</v>
      </c>
      <c r="C39" s="482" t="s">
        <v>544</v>
      </c>
      <c r="D39" s="482"/>
      <c r="E39" s="482"/>
      <c r="F39" s="149"/>
      <c r="G39" s="89"/>
      <c r="H39" s="475"/>
      <c r="I39" s="534"/>
    </row>
    <row r="40" spans="1:9" s="125" customFormat="1" ht="15" customHeight="1" x14ac:dyDescent="0.25">
      <c r="A40" s="149">
        <v>43513</v>
      </c>
      <c r="B40" s="89">
        <v>200</v>
      </c>
      <c r="C40" s="482" t="s">
        <v>529</v>
      </c>
      <c r="D40" s="482"/>
      <c r="E40" s="482"/>
      <c r="F40" s="149"/>
      <c r="G40" s="89"/>
      <c r="H40" s="475"/>
      <c r="I40" s="534"/>
    </row>
    <row r="41" spans="1:9" s="125" customFormat="1" ht="15" customHeight="1" x14ac:dyDescent="0.25">
      <c r="A41" s="149">
        <v>43514</v>
      </c>
      <c r="B41" s="89">
        <v>370.52</v>
      </c>
      <c r="C41" s="482" t="s">
        <v>487</v>
      </c>
      <c r="D41" s="482"/>
      <c r="E41" s="482"/>
      <c r="F41" s="149"/>
      <c r="G41" s="89"/>
      <c r="H41" s="475"/>
      <c r="I41" s="534"/>
    </row>
    <row r="42" spans="1:9" s="125" customFormat="1" ht="15" customHeight="1" x14ac:dyDescent="0.25">
      <c r="A42" s="149">
        <v>43514</v>
      </c>
      <c r="B42" s="89">
        <v>4</v>
      </c>
      <c r="C42" s="482" t="s">
        <v>217</v>
      </c>
      <c r="D42" s="482"/>
      <c r="E42" s="482"/>
      <c r="F42" s="149"/>
      <c r="G42" s="89"/>
      <c r="H42" s="475"/>
      <c r="I42" s="534"/>
    </row>
    <row r="43" spans="1:9" s="125" customFormat="1" ht="15" customHeight="1" x14ac:dyDescent="0.25">
      <c r="A43" s="149">
        <v>43517</v>
      </c>
      <c r="B43" s="89">
        <v>200</v>
      </c>
      <c r="C43" s="482" t="s">
        <v>529</v>
      </c>
      <c r="D43" s="482"/>
      <c r="E43" s="482"/>
      <c r="F43" s="149"/>
      <c r="G43" s="89"/>
      <c r="H43" s="475"/>
      <c r="I43" s="534"/>
    </row>
    <row r="44" spans="1:9" s="125" customFormat="1" ht="15" customHeight="1" x14ac:dyDescent="0.25">
      <c r="A44" s="149">
        <v>43523</v>
      </c>
      <c r="B44" s="89">
        <v>200</v>
      </c>
      <c r="C44" s="482" t="s">
        <v>529</v>
      </c>
      <c r="D44" s="482"/>
      <c r="E44" s="482"/>
      <c r="F44" s="149"/>
      <c r="G44" s="89"/>
      <c r="H44" s="482"/>
      <c r="I44" s="482"/>
    </row>
    <row r="45" spans="1:9" s="125" customFormat="1" ht="15" customHeight="1" x14ac:dyDescent="0.25">
      <c r="A45" s="149">
        <v>43524</v>
      </c>
      <c r="B45" s="89">
        <v>1061.92</v>
      </c>
      <c r="C45" s="482" t="s">
        <v>343</v>
      </c>
      <c r="D45" s="482"/>
      <c r="E45" s="482"/>
      <c r="F45" s="149"/>
      <c r="G45" s="89"/>
      <c r="H45" s="482"/>
      <c r="I45" s="482"/>
    </row>
  </sheetData>
  <mergeCells count="83">
    <mergeCell ref="H40:I40"/>
    <mergeCell ref="H41:I41"/>
    <mergeCell ref="H42:I42"/>
    <mergeCell ref="H28:I28"/>
    <mergeCell ref="H29:I29"/>
    <mergeCell ref="H30:I30"/>
    <mergeCell ref="H31:I31"/>
    <mergeCell ref="H37:I37"/>
    <mergeCell ref="H38:I38"/>
    <mergeCell ref="H39:I39"/>
    <mergeCell ref="C36:E36"/>
    <mergeCell ref="H32:I32"/>
    <mergeCell ref="H33:I33"/>
    <mergeCell ref="H34:I34"/>
    <mergeCell ref="H35:I35"/>
    <mergeCell ref="H36:I36"/>
    <mergeCell ref="C35:E35"/>
    <mergeCell ref="C30:E30"/>
    <mergeCell ref="C31:E31"/>
    <mergeCell ref="C32:E32"/>
    <mergeCell ref="C33:E33"/>
    <mergeCell ref="C34:E34"/>
    <mergeCell ref="C44:E44"/>
    <mergeCell ref="H44:I44"/>
    <mergeCell ref="C45:E45"/>
    <mergeCell ref="H45:I45"/>
    <mergeCell ref="C42:E42"/>
    <mergeCell ref="C43:E43"/>
    <mergeCell ref="H43:I43"/>
    <mergeCell ref="C37:E37"/>
    <mergeCell ref="C38:E38"/>
    <mergeCell ref="C39:E39"/>
    <mergeCell ref="C40:E40"/>
    <mergeCell ref="C41:E41"/>
    <mergeCell ref="C29:E29"/>
    <mergeCell ref="C21:E21"/>
    <mergeCell ref="H21:I21"/>
    <mergeCell ref="C22:E22"/>
    <mergeCell ref="H22:I22"/>
    <mergeCell ref="C24:E24"/>
    <mergeCell ref="H24:I24"/>
    <mergeCell ref="C23:E23"/>
    <mergeCell ref="C25:E25"/>
    <mergeCell ref="C26:E26"/>
    <mergeCell ref="C27:E27"/>
    <mergeCell ref="C28:E28"/>
    <mergeCell ref="H23:I23"/>
    <mergeCell ref="H25:I25"/>
    <mergeCell ref="H26:I26"/>
    <mergeCell ref="H27:I27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C14:E14"/>
    <mergeCell ref="H14:I14"/>
    <mergeCell ref="C6:D6"/>
    <mergeCell ref="C7:D7"/>
    <mergeCell ref="C8:D8"/>
    <mergeCell ref="C9:D9"/>
    <mergeCell ref="C10:D10"/>
    <mergeCell ref="E10:F10"/>
    <mergeCell ref="G10:H10"/>
    <mergeCell ref="A11:I11"/>
    <mergeCell ref="A12:I12"/>
    <mergeCell ref="A13:E13"/>
    <mergeCell ref="F13:I13"/>
    <mergeCell ref="C5:D5"/>
    <mergeCell ref="E5:F5"/>
    <mergeCell ref="G5:H5"/>
    <mergeCell ref="C2:I2"/>
    <mergeCell ref="C3:D4"/>
    <mergeCell ref="E3:F3"/>
    <mergeCell ref="G3:H3"/>
    <mergeCell ref="I3:I4"/>
  </mergeCells>
  <pageMargins left="0.7" right="0.7" top="0.75" bottom="0.75" header="0.3" footer="0.3"/>
  <pageSetup paperSize="9" scale="77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5" zoomScaleNormal="100" workbookViewId="0">
      <selection activeCell="B15" sqref="B15:G48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3.28515625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602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356" t="s">
        <v>1</v>
      </c>
      <c r="H3" s="356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 t="s">
        <v>2</v>
      </c>
      <c r="I4" s="412"/>
    </row>
    <row r="5" spans="1:9" ht="30.75" customHeight="1" x14ac:dyDescent="0.25">
      <c r="C5" s="425" t="s">
        <v>603</v>
      </c>
      <c r="D5" s="359"/>
      <c r="E5" s="360">
        <v>70074.55</v>
      </c>
      <c r="F5" s="360"/>
      <c r="G5" s="360">
        <v>10991.05</v>
      </c>
      <c r="H5" s="360"/>
      <c r="I5" s="27"/>
    </row>
    <row r="6" spans="1:9" x14ac:dyDescent="0.25">
      <c r="C6" s="419" t="s">
        <v>3</v>
      </c>
      <c r="D6" s="362"/>
      <c r="E6" s="10">
        <v>21955.25</v>
      </c>
      <c r="F6" s="10">
        <v>86999.34</v>
      </c>
      <c r="G6" s="10">
        <v>4289</v>
      </c>
      <c r="H6" s="10"/>
      <c r="I6" s="28"/>
    </row>
    <row r="7" spans="1:9" x14ac:dyDescent="0.25">
      <c r="C7" s="419" t="s">
        <v>605</v>
      </c>
      <c r="D7" s="362"/>
      <c r="E7" s="10">
        <v>244</v>
      </c>
      <c r="F7" s="10"/>
      <c r="G7" s="10"/>
      <c r="H7" s="10"/>
      <c r="I7" s="28"/>
    </row>
    <row r="8" spans="1:9" x14ac:dyDescent="0.25">
      <c r="C8" s="532" t="s">
        <v>298</v>
      </c>
      <c r="D8" s="533"/>
      <c r="E8" s="10">
        <v>7500</v>
      </c>
      <c r="F8" s="10"/>
      <c r="G8" s="10"/>
      <c r="H8" s="10"/>
      <c r="I8" s="28"/>
    </row>
    <row r="9" spans="1:9" x14ac:dyDescent="0.25">
      <c r="C9" s="419" t="s">
        <v>6</v>
      </c>
      <c r="D9" s="362"/>
      <c r="E9" s="10">
        <v>64983.03</v>
      </c>
      <c r="F9" s="10"/>
      <c r="G9" s="10">
        <v>9839.75</v>
      </c>
      <c r="H9" s="10"/>
      <c r="I9" s="28"/>
    </row>
    <row r="10" spans="1:9" ht="36.75" customHeight="1" thickBot="1" x14ac:dyDescent="0.3">
      <c r="C10" s="420" t="s">
        <v>604</v>
      </c>
      <c r="D10" s="421"/>
      <c r="E10" s="422">
        <f>E5+E6+F6+E7+E8-E9</f>
        <v>121790.11000000002</v>
      </c>
      <c r="F10" s="422"/>
      <c r="G10" s="422">
        <f>G5+G6+H6+G7+G8-G9</f>
        <v>5440.2999999999993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x14ac:dyDescent="0.25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51" t="s">
        <v>30</v>
      </c>
      <c r="B14" s="151" t="s">
        <v>31</v>
      </c>
      <c r="C14" s="349" t="s">
        <v>32</v>
      </c>
      <c r="D14" s="349"/>
      <c r="E14" s="349"/>
      <c r="F14" s="151" t="s">
        <v>30</v>
      </c>
      <c r="G14" s="151" t="s">
        <v>31</v>
      </c>
      <c r="H14" s="349" t="s">
        <v>32</v>
      </c>
      <c r="I14" s="349"/>
    </row>
    <row r="15" spans="1:9" s="125" customFormat="1" ht="15" customHeight="1" x14ac:dyDescent="0.25">
      <c r="A15" s="149">
        <v>43525</v>
      </c>
      <c r="B15" s="89">
        <v>3000</v>
      </c>
      <c r="C15" s="482" t="s">
        <v>600</v>
      </c>
      <c r="D15" s="482"/>
      <c r="E15" s="482"/>
      <c r="F15" s="149">
        <v>43530</v>
      </c>
      <c r="G15" s="89">
        <v>283</v>
      </c>
      <c r="H15" s="482" t="s">
        <v>239</v>
      </c>
      <c r="I15" s="482"/>
    </row>
    <row r="16" spans="1:9" s="125" customFormat="1" ht="15" customHeight="1" x14ac:dyDescent="0.25">
      <c r="A16" s="149">
        <v>43525</v>
      </c>
      <c r="B16" s="89">
        <v>3</v>
      </c>
      <c r="C16" s="482" t="s">
        <v>217</v>
      </c>
      <c r="D16" s="482"/>
      <c r="E16" s="482"/>
      <c r="F16" s="149">
        <v>43538</v>
      </c>
      <c r="G16" s="89">
        <v>182</v>
      </c>
      <c r="H16" s="482" t="s">
        <v>194</v>
      </c>
      <c r="I16" s="482"/>
    </row>
    <row r="17" spans="1:9" s="125" customFormat="1" ht="15" customHeight="1" x14ac:dyDescent="0.25">
      <c r="A17" s="149">
        <v>43525</v>
      </c>
      <c r="B17" s="89">
        <v>3000</v>
      </c>
      <c r="C17" s="482" t="s">
        <v>599</v>
      </c>
      <c r="D17" s="482"/>
      <c r="E17" s="482"/>
      <c r="F17" s="149">
        <v>43538</v>
      </c>
      <c r="G17" s="89">
        <v>58</v>
      </c>
      <c r="H17" s="482" t="s">
        <v>19</v>
      </c>
      <c r="I17" s="482"/>
    </row>
    <row r="18" spans="1:9" s="125" customFormat="1" ht="15" customHeight="1" x14ac:dyDescent="0.25">
      <c r="A18" s="149">
        <v>43525</v>
      </c>
      <c r="B18" s="89">
        <v>3</v>
      </c>
      <c r="C18" s="482" t="s">
        <v>217</v>
      </c>
      <c r="D18" s="482"/>
      <c r="E18" s="482"/>
      <c r="F18" s="149">
        <v>43538</v>
      </c>
      <c r="G18" s="89">
        <v>1400</v>
      </c>
      <c r="H18" s="482" t="s">
        <v>20</v>
      </c>
      <c r="I18" s="482"/>
    </row>
    <row r="19" spans="1:9" s="125" customFormat="1" ht="15" customHeight="1" x14ac:dyDescent="0.25">
      <c r="A19" s="149">
        <v>43530</v>
      </c>
      <c r="B19" s="89">
        <v>200</v>
      </c>
      <c r="C19" s="482" t="s">
        <v>529</v>
      </c>
      <c r="D19" s="482"/>
      <c r="E19" s="482"/>
      <c r="F19" s="149">
        <v>43538</v>
      </c>
      <c r="G19" s="89">
        <v>61</v>
      </c>
      <c r="H19" s="482" t="s">
        <v>21</v>
      </c>
      <c r="I19" s="482"/>
    </row>
    <row r="20" spans="1:9" s="125" customFormat="1" ht="15" customHeight="1" x14ac:dyDescent="0.25">
      <c r="A20" s="149">
        <v>43531</v>
      </c>
      <c r="B20" s="89">
        <v>4350</v>
      </c>
      <c r="C20" s="482" t="s">
        <v>606</v>
      </c>
      <c r="D20" s="482"/>
      <c r="E20" s="482"/>
      <c r="F20" s="149">
        <v>43538</v>
      </c>
      <c r="G20" s="89">
        <v>298</v>
      </c>
      <c r="H20" s="482" t="s">
        <v>22</v>
      </c>
      <c r="I20" s="482"/>
    </row>
    <row r="21" spans="1:9" s="125" customFormat="1" ht="15" customHeight="1" x14ac:dyDescent="0.25">
      <c r="A21" s="149">
        <v>43531</v>
      </c>
      <c r="B21" s="89">
        <v>4</v>
      </c>
      <c r="C21" s="482" t="s">
        <v>217</v>
      </c>
      <c r="D21" s="482"/>
      <c r="E21" s="482"/>
      <c r="F21" s="149">
        <v>43543</v>
      </c>
      <c r="G21" s="89">
        <v>7500</v>
      </c>
      <c r="H21" s="482" t="s">
        <v>290</v>
      </c>
      <c r="I21" s="482"/>
    </row>
    <row r="22" spans="1:9" s="125" customFormat="1" ht="15" customHeight="1" x14ac:dyDescent="0.25">
      <c r="A22" s="149">
        <v>43531</v>
      </c>
      <c r="B22" s="89">
        <v>2246.0700000000002</v>
      </c>
      <c r="C22" s="482" t="s">
        <v>403</v>
      </c>
      <c r="D22" s="482"/>
      <c r="E22" s="482"/>
      <c r="F22" s="149">
        <f>$F$21</f>
        <v>43543</v>
      </c>
      <c r="G22" s="89">
        <v>57.75</v>
      </c>
      <c r="H22" s="482" t="s">
        <v>217</v>
      </c>
      <c r="I22" s="482"/>
    </row>
    <row r="23" spans="1:9" s="125" customFormat="1" ht="15" customHeight="1" x14ac:dyDescent="0.25">
      <c r="A23" s="149">
        <v>43531</v>
      </c>
      <c r="B23" s="89">
        <v>4</v>
      </c>
      <c r="C23" s="482" t="s">
        <v>217</v>
      </c>
      <c r="D23" s="482"/>
      <c r="E23" s="482"/>
      <c r="F23" s="149"/>
      <c r="G23" s="89"/>
      <c r="H23" s="475"/>
      <c r="I23" s="534"/>
    </row>
    <row r="24" spans="1:9" s="125" customFormat="1" ht="15" customHeight="1" x14ac:dyDescent="0.25">
      <c r="A24" s="149">
        <v>43532</v>
      </c>
      <c r="B24" s="89">
        <v>200</v>
      </c>
      <c r="C24" s="482" t="s">
        <v>529</v>
      </c>
      <c r="D24" s="482"/>
      <c r="E24" s="482"/>
      <c r="F24" s="149"/>
      <c r="G24" s="89"/>
      <c r="H24" s="482"/>
      <c r="I24" s="482"/>
    </row>
    <row r="25" spans="1:9" s="125" customFormat="1" ht="15" customHeight="1" x14ac:dyDescent="0.25">
      <c r="A25" s="149">
        <v>43532</v>
      </c>
      <c r="B25" s="89">
        <v>35872</v>
      </c>
      <c r="C25" s="482" t="s">
        <v>523</v>
      </c>
      <c r="D25" s="482"/>
      <c r="E25" s="482"/>
      <c r="F25" s="149"/>
      <c r="G25" s="89"/>
      <c r="H25" s="475"/>
      <c r="I25" s="534"/>
    </row>
    <row r="26" spans="1:9" s="125" customFormat="1" ht="15" customHeight="1" x14ac:dyDescent="0.25">
      <c r="A26" s="149">
        <v>43532</v>
      </c>
      <c r="B26" s="89">
        <v>4</v>
      </c>
      <c r="C26" s="482" t="s">
        <v>217</v>
      </c>
      <c r="D26" s="482"/>
      <c r="E26" s="482"/>
      <c r="F26" s="149"/>
      <c r="G26" s="89"/>
      <c r="H26" s="475"/>
      <c r="I26" s="534"/>
    </row>
    <row r="27" spans="1:9" s="125" customFormat="1" ht="15" customHeight="1" x14ac:dyDescent="0.25">
      <c r="A27" s="149">
        <v>43532</v>
      </c>
      <c r="B27" s="89">
        <v>2250</v>
      </c>
      <c r="C27" s="482" t="s">
        <v>409</v>
      </c>
      <c r="D27" s="482"/>
      <c r="E27" s="482"/>
      <c r="F27" s="149"/>
      <c r="G27" s="89"/>
      <c r="H27" s="475"/>
      <c r="I27" s="534"/>
    </row>
    <row r="28" spans="1:9" s="125" customFormat="1" ht="15" customHeight="1" x14ac:dyDescent="0.25">
      <c r="A28" s="149">
        <v>43532</v>
      </c>
      <c r="B28" s="89">
        <v>4</v>
      </c>
      <c r="C28" s="482" t="s">
        <v>217</v>
      </c>
      <c r="D28" s="482"/>
      <c r="E28" s="482"/>
      <c r="F28" s="149"/>
      <c r="G28" s="89"/>
      <c r="H28" s="475"/>
      <c r="I28" s="534"/>
    </row>
    <row r="29" spans="1:9" s="125" customFormat="1" ht="15" customHeight="1" x14ac:dyDescent="0.25">
      <c r="A29" s="149">
        <v>43532</v>
      </c>
      <c r="B29" s="89">
        <v>2302.41</v>
      </c>
      <c r="C29" s="482" t="s">
        <v>404</v>
      </c>
      <c r="D29" s="482"/>
      <c r="E29" s="482"/>
      <c r="F29" s="149"/>
      <c r="G29" s="89"/>
      <c r="H29" s="475"/>
      <c r="I29" s="534"/>
    </row>
    <row r="30" spans="1:9" s="125" customFormat="1" ht="15" customHeight="1" x14ac:dyDescent="0.25">
      <c r="A30" s="149">
        <v>43532</v>
      </c>
      <c r="B30" s="89">
        <v>2</v>
      </c>
      <c r="C30" s="482" t="s">
        <v>217</v>
      </c>
      <c r="D30" s="482"/>
      <c r="E30" s="482"/>
      <c r="F30" s="149"/>
      <c r="G30" s="89"/>
      <c r="H30" s="475"/>
      <c r="I30" s="534"/>
    </row>
    <row r="31" spans="1:9" s="125" customFormat="1" ht="15" customHeight="1" x14ac:dyDescent="0.25">
      <c r="A31" s="149">
        <v>43532</v>
      </c>
      <c r="B31" s="89">
        <v>54.9</v>
      </c>
      <c r="C31" s="482" t="s">
        <v>483</v>
      </c>
      <c r="D31" s="482"/>
      <c r="E31" s="482"/>
      <c r="F31" s="149"/>
      <c r="G31" s="89"/>
      <c r="H31" s="475"/>
      <c r="I31" s="534"/>
    </row>
    <row r="32" spans="1:9" s="125" customFormat="1" ht="15" customHeight="1" x14ac:dyDescent="0.25">
      <c r="A32" s="149">
        <v>43535</v>
      </c>
      <c r="B32" s="89">
        <v>2300</v>
      </c>
      <c r="C32" s="482" t="s">
        <v>474</v>
      </c>
      <c r="D32" s="482"/>
      <c r="E32" s="482"/>
      <c r="F32" s="149"/>
      <c r="G32" s="89"/>
      <c r="H32" s="475"/>
      <c r="I32" s="534"/>
    </row>
    <row r="33" spans="1:9" s="125" customFormat="1" ht="15" customHeight="1" x14ac:dyDescent="0.25">
      <c r="A33" s="149">
        <v>43535</v>
      </c>
      <c r="B33" s="89">
        <v>4</v>
      </c>
      <c r="C33" s="482" t="s">
        <v>217</v>
      </c>
      <c r="D33" s="482"/>
      <c r="E33" s="482"/>
      <c r="F33" s="149"/>
      <c r="G33" s="89"/>
      <c r="H33" s="475"/>
      <c r="I33" s="534"/>
    </row>
    <row r="34" spans="1:9" s="125" customFormat="1" ht="15" customHeight="1" x14ac:dyDescent="0.25">
      <c r="A34" s="149">
        <v>43536</v>
      </c>
      <c r="B34" s="89">
        <v>200</v>
      </c>
      <c r="C34" s="482" t="s">
        <v>529</v>
      </c>
      <c r="D34" s="482"/>
      <c r="E34" s="482"/>
      <c r="F34" s="149"/>
      <c r="G34" s="89"/>
      <c r="H34" s="475"/>
      <c r="I34" s="534"/>
    </row>
    <row r="35" spans="1:9" s="125" customFormat="1" ht="15" customHeight="1" x14ac:dyDescent="0.25">
      <c r="A35" s="149">
        <v>43537</v>
      </c>
      <c r="B35" s="89">
        <v>69.900000000000006</v>
      </c>
      <c r="C35" s="482" t="s">
        <v>273</v>
      </c>
      <c r="D35" s="482"/>
      <c r="E35" s="482"/>
      <c r="F35" s="149"/>
      <c r="G35" s="89"/>
      <c r="H35" s="475"/>
      <c r="I35" s="534"/>
    </row>
    <row r="36" spans="1:9" s="125" customFormat="1" ht="15" customHeight="1" x14ac:dyDescent="0.25">
      <c r="A36" s="149">
        <v>43538</v>
      </c>
      <c r="B36" s="89">
        <v>620</v>
      </c>
      <c r="C36" s="482" t="s">
        <v>543</v>
      </c>
      <c r="D36" s="482"/>
      <c r="E36" s="482"/>
      <c r="F36" s="149"/>
      <c r="G36" s="89"/>
      <c r="H36" s="475"/>
      <c r="I36" s="534"/>
    </row>
    <row r="37" spans="1:9" s="125" customFormat="1" ht="15" customHeight="1" x14ac:dyDescent="0.25">
      <c r="A37" s="149">
        <v>43538</v>
      </c>
      <c r="B37" s="89">
        <v>1220</v>
      </c>
      <c r="C37" s="482" t="s">
        <v>570</v>
      </c>
      <c r="D37" s="482"/>
      <c r="E37" s="482"/>
      <c r="F37" s="149"/>
      <c r="G37" s="89"/>
      <c r="H37" s="475"/>
      <c r="I37" s="534"/>
    </row>
    <row r="38" spans="1:9" s="125" customFormat="1" ht="15" customHeight="1" x14ac:dyDescent="0.25">
      <c r="A38" s="149">
        <v>43539</v>
      </c>
      <c r="B38" s="89">
        <v>200</v>
      </c>
      <c r="C38" s="482" t="s">
        <v>529</v>
      </c>
      <c r="D38" s="482"/>
      <c r="E38" s="482"/>
      <c r="F38" s="149"/>
      <c r="G38" s="89"/>
      <c r="H38" s="475"/>
      <c r="I38" s="534"/>
    </row>
    <row r="39" spans="1:9" s="125" customFormat="1" ht="15" customHeight="1" x14ac:dyDescent="0.25">
      <c r="A39" s="149">
        <v>43541</v>
      </c>
      <c r="B39" s="89">
        <v>200</v>
      </c>
      <c r="C39" s="482" t="s">
        <v>529</v>
      </c>
      <c r="D39" s="482"/>
      <c r="E39" s="482"/>
      <c r="F39" s="149"/>
      <c r="G39" s="89"/>
      <c r="H39" s="475"/>
      <c r="I39" s="534"/>
    </row>
    <row r="40" spans="1:9" s="125" customFormat="1" ht="15" customHeight="1" x14ac:dyDescent="0.25">
      <c r="A40" s="149">
        <v>43544</v>
      </c>
      <c r="B40" s="89">
        <v>200</v>
      </c>
      <c r="C40" s="482" t="s">
        <v>529</v>
      </c>
      <c r="D40" s="482"/>
      <c r="E40" s="482"/>
      <c r="F40" s="149"/>
      <c r="G40" s="89"/>
      <c r="H40" s="475"/>
      <c r="I40" s="534"/>
    </row>
    <row r="41" spans="1:9" s="125" customFormat="1" ht="15" customHeight="1" x14ac:dyDescent="0.25">
      <c r="A41" s="149">
        <v>43546</v>
      </c>
      <c r="B41" s="89">
        <v>200</v>
      </c>
      <c r="C41" s="482" t="s">
        <v>529</v>
      </c>
      <c r="D41" s="482"/>
      <c r="E41" s="482"/>
      <c r="F41" s="149"/>
      <c r="G41" s="89"/>
      <c r="H41" s="475"/>
      <c r="I41" s="534"/>
    </row>
    <row r="42" spans="1:9" s="125" customFormat="1" ht="15" customHeight="1" x14ac:dyDescent="0.25">
      <c r="A42" s="149">
        <v>43553</v>
      </c>
      <c r="B42" s="89">
        <v>200</v>
      </c>
      <c r="C42" s="482" t="s">
        <v>529</v>
      </c>
      <c r="D42" s="482"/>
      <c r="E42" s="482"/>
      <c r="F42" s="149"/>
      <c r="G42" s="89"/>
      <c r="H42" s="475"/>
      <c r="I42" s="534"/>
    </row>
    <row r="43" spans="1:9" s="125" customFormat="1" ht="15" customHeight="1" x14ac:dyDescent="0.25">
      <c r="A43" s="149">
        <v>43553</v>
      </c>
      <c r="B43" s="89">
        <v>3000</v>
      </c>
      <c r="C43" s="482" t="s">
        <v>599</v>
      </c>
      <c r="D43" s="482"/>
      <c r="E43" s="482"/>
      <c r="F43" s="149"/>
      <c r="G43" s="89"/>
      <c r="H43" s="475"/>
      <c r="I43" s="534"/>
    </row>
    <row r="44" spans="1:9" s="125" customFormat="1" ht="15" customHeight="1" x14ac:dyDescent="0.25">
      <c r="A44" s="149">
        <v>43553</v>
      </c>
      <c r="B44" s="89">
        <v>4</v>
      </c>
      <c r="C44" s="482" t="s">
        <v>217</v>
      </c>
      <c r="D44" s="482"/>
      <c r="E44" s="482"/>
      <c r="F44" s="149"/>
      <c r="G44" s="89"/>
      <c r="H44" s="482"/>
      <c r="I44" s="482"/>
    </row>
    <row r="45" spans="1:9" s="125" customFormat="1" ht="15" customHeight="1" x14ac:dyDescent="0.25">
      <c r="A45" s="149">
        <v>43553</v>
      </c>
      <c r="B45" s="89">
        <v>3000</v>
      </c>
      <c r="C45" s="482" t="s">
        <v>600</v>
      </c>
      <c r="D45" s="482"/>
      <c r="E45" s="482"/>
      <c r="F45" s="149"/>
      <c r="G45" s="89"/>
      <c r="H45" s="475"/>
      <c r="I45" s="534"/>
    </row>
    <row r="46" spans="1:9" s="125" customFormat="1" ht="15" customHeight="1" x14ac:dyDescent="0.25">
      <c r="A46" s="149">
        <v>43553</v>
      </c>
      <c r="B46" s="89">
        <v>4</v>
      </c>
      <c r="C46" s="482" t="s">
        <v>217</v>
      </c>
      <c r="D46" s="482"/>
      <c r="E46" s="482"/>
      <c r="F46" s="149"/>
      <c r="G46" s="89"/>
      <c r="H46" s="475"/>
      <c r="I46" s="534"/>
    </row>
    <row r="47" spans="1:9" s="125" customFormat="1" ht="15" customHeight="1" x14ac:dyDescent="0.25">
      <c r="A47" s="149">
        <v>43554</v>
      </c>
      <c r="B47" s="89">
        <v>27.75</v>
      </c>
      <c r="C47" s="482" t="s">
        <v>568</v>
      </c>
      <c r="D47" s="482"/>
      <c r="E47" s="482"/>
      <c r="F47" s="149"/>
      <c r="G47" s="89"/>
      <c r="H47" s="475"/>
      <c r="I47" s="534"/>
    </row>
    <row r="48" spans="1:9" s="125" customFormat="1" ht="15" customHeight="1" x14ac:dyDescent="0.25">
      <c r="A48" s="149">
        <v>43554</v>
      </c>
      <c r="B48" s="89">
        <v>34</v>
      </c>
      <c r="C48" s="482" t="s">
        <v>568</v>
      </c>
      <c r="D48" s="482"/>
      <c r="E48" s="482"/>
      <c r="F48" s="149"/>
      <c r="G48" s="89"/>
      <c r="H48" s="482"/>
      <c r="I48" s="482"/>
    </row>
  </sheetData>
  <mergeCells count="89">
    <mergeCell ref="C5:D5"/>
    <mergeCell ref="E5:F5"/>
    <mergeCell ref="G5:H5"/>
    <mergeCell ref="C2:I2"/>
    <mergeCell ref="C3:D4"/>
    <mergeCell ref="E3:F3"/>
    <mergeCell ref="G3:H3"/>
    <mergeCell ref="I3:I4"/>
    <mergeCell ref="C14:E14"/>
    <mergeCell ref="H14:I14"/>
    <mergeCell ref="C6:D6"/>
    <mergeCell ref="C7:D7"/>
    <mergeCell ref="C8:D8"/>
    <mergeCell ref="C9:D9"/>
    <mergeCell ref="C10:D10"/>
    <mergeCell ref="E10:F10"/>
    <mergeCell ref="G10:H10"/>
    <mergeCell ref="A11:I11"/>
    <mergeCell ref="A12:I12"/>
    <mergeCell ref="A13:E13"/>
    <mergeCell ref="F13:I13"/>
    <mergeCell ref="C15:E15"/>
    <mergeCell ref="H15:I15"/>
    <mergeCell ref="C16:E16"/>
    <mergeCell ref="H16:I16"/>
    <mergeCell ref="C17:E17"/>
    <mergeCell ref="H17:I17"/>
    <mergeCell ref="C18:E18"/>
    <mergeCell ref="H18:I18"/>
    <mergeCell ref="C19:E19"/>
    <mergeCell ref="H19:I19"/>
    <mergeCell ref="C20:E20"/>
    <mergeCell ref="H20:I20"/>
    <mergeCell ref="C21:E21"/>
    <mergeCell ref="H21:I21"/>
    <mergeCell ref="C22:E22"/>
    <mergeCell ref="H22:I22"/>
    <mergeCell ref="C23:E23"/>
    <mergeCell ref="H23:I23"/>
    <mergeCell ref="C24:E24"/>
    <mergeCell ref="H24:I24"/>
    <mergeCell ref="C25:E25"/>
    <mergeCell ref="H25:I25"/>
    <mergeCell ref="C26:E26"/>
    <mergeCell ref="H26:I26"/>
    <mergeCell ref="C27:E27"/>
    <mergeCell ref="H27:I27"/>
    <mergeCell ref="C28:E28"/>
    <mergeCell ref="H28:I28"/>
    <mergeCell ref="C29:E29"/>
    <mergeCell ref="H29:I29"/>
    <mergeCell ref="C30:E30"/>
    <mergeCell ref="H30:I30"/>
    <mergeCell ref="C31:E31"/>
    <mergeCell ref="H31:I31"/>
    <mergeCell ref="C32:E32"/>
    <mergeCell ref="H32:I32"/>
    <mergeCell ref="C33:E33"/>
    <mergeCell ref="H33:I33"/>
    <mergeCell ref="C34:E34"/>
    <mergeCell ref="H34:I34"/>
    <mergeCell ref="C35:E35"/>
    <mergeCell ref="H35:I35"/>
    <mergeCell ref="C36:E36"/>
    <mergeCell ref="H36:I36"/>
    <mergeCell ref="C37:E37"/>
    <mergeCell ref="H37:I37"/>
    <mergeCell ref="C38:E38"/>
    <mergeCell ref="H38:I38"/>
    <mergeCell ref="C39:E39"/>
    <mergeCell ref="H39:I39"/>
    <mergeCell ref="C40:E40"/>
    <mergeCell ref="H40:I40"/>
    <mergeCell ref="C41:E41"/>
    <mergeCell ref="H41:I41"/>
    <mergeCell ref="C42:E42"/>
    <mergeCell ref="H42:I42"/>
    <mergeCell ref="C43:E43"/>
    <mergeCell ref="H43:I43"/>
    <mergeCell ref="C44:E44"/>
    <mergeCell ref="H44:I44"/>
    <mergeCell ref="C48:E48"/>
    <mergeCell ref="H48:I48"/>
    <mergeCell ref="C45:E45"/>
    <mergeCell ref="C46:E46"/>
    <mergeCell ref="C47:E47"/>
    <mergeCell ref="H45:I45"/>
    <mergeCell ref="H46:I46"/>
    <mergeCell ref="H47:I47"/>
  </mergeCells>
  <pageMargins left="0.7" right="0.7" top="0.75" bottom="0.75" header="0.3" footer="0.3"/>
  <pageSetup paperSize="9" scale="77"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G10" sqref="G10:H10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3.28515625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607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356" t="s">
        <v>1</v>
      </c>
      <c r="H3" s="356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 t="s">
        <v>2</v>
      </c>
      <c r="I4" s="412"/>
    </row>
    <row r="5" spans="1:9" ht="30.75" customHeight="1" x14ac:dyDescent="0.25">
      <c r="C5" s="425" t="s">
        <v>608</v>
      </c>
      <c r="D5" s="359"/>
      <c r="E5" s="360">
        <v>121790.11</v>
      </c>
      <c r="F5" s="360"/>
      <c r="G5" s="360">
        <v>5440.3</v>
      </c>
      <c r="H5" s="360"/>
      <c r="I5" s="27"/>
    </row>
    <row r="6" spans="1:9" x14ac:dyDescent="0.25">
      <c r="C6" s="419" t="s">
        <v>3</v>
      </c>
      <c r="D6" s="362"/>
      <c r="E6" s="10">
        <v>9756</v>
      </c>
      <c r="F6" s="10">
        <v>43226.12</v>
      </c>
      <c r="G6" s="10">
        <v>3595</v>
      </c>
      <c r="H6" s="10"/>
      <c r="I6" s="28"/>
    </row>
    <row r="7" spans="1:9" x14ac:dyDescent="0.25">
      <c r="C7" s="419" t="s">
        <v>473</v>
      </c>
      <c r="D7" s="362"/>
      <c r="E7" s="10">
        <v>0</v>
      </c>
      <c r="F7" s="10"/>
      <c r="G7" s="10"/>
      <c r="H7" s="10"/>
      <c r="I7" s="28"/>
    </row>
    <row r="8" spans="1:9" x14ac:dyDescent="0.25">
      <c r="C8" s="532" t="s">
        <v>298</v>
      </c>
      <c r="D8" s="533"/>
      <c r="E8" s="10">
        <v>799.86</v>
      </c>
      <c r="F8" s="10"/>
      <c r="G8" s="10"/>
      <c r="H8" s="10"/>
      <c r="I8" s="28"/>
    </row>
    <row r="9" spans="1:9" x14ac:dyDescent="0.25">
      <c r="C9" s="419" t="s">
        <v>6</v>
      </c>
      <c r="D9" s="362"/>
      <c r="E9" s="10">
        <v>17199.310000000001</v>
      </c>
      <c r="F9" s="10"/>
      <c r="G9" s="10">
        <v>1589</v>
      </c>
      <c r="H9" s="10"/>
      <c r="I9" s="28"/>
    </row>
    <row r="10" spans="1:9" ht="36.75" customHeight="1" thickBot="1" x14ac:dyDescent="0.3">
      <c r="C10" s="420" t="s">
        <v>609</v>
      </c>
      <c r="D10" s="421"/>
      <c r="E10" s="422">
        <f>E5+E6+F6+E7+E8-E9</f>
        <v>158372.77999999997</v>
      </c>
      <c r="F10" s="422"/>
      <c r="G10" s="422">
        <f>G5+G6+H6+G7+G8-G9</f>
        <v>7446.2999999999993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x14ac:dyDescent="0.25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51" t="s">
        <v>30</v>
      </c>
      <c r="B14" s="151" t="s">
        <v>31</v>
      </c>
      <c r="C14" s="349" t="s">
        <v>32</v>
      </c>
      <c r="D14" s="349"/>
      <c r="E14" s="349"/>
      <c r="F14" s="151" t="s">
        <v>30</v>
      </c>
      <c r="G14" s="151" t="s">
        <v>31</v>
      </c>
      <c r="H14" s="349" t="s">
        <v>32</v>
      </c>
      <c r="I14" s="349"/>
    </row>
    <row r="15" spans="1:9" s="125" customFormat="1" ht="15" customHeight="1" x14ac:dyDescent="0.25">
      <c r="A15" s="149">
        <v>43556</v>
      </c>
      <c r="B15" s="89">
        <v>2496.38</v>
      </c>
      <c r="C15" s="482" t="s">
        <v>343</v>
      </c>
      <c r="D15" s="482"/>
      <c r="E15" s="482"/>
      <c r="F15" s="149">
        <v>43570</v>
      </c>
      <c r="G15" s="89">
        <v>54</v>
      </c>
      <c r="H15" s="482" t="s">
        <v>21</v>
      </c>
      <c r="I15" s="482"/>
    </row>
    <row r="16" spans="1:9" s="125" customFormat="1" ht="15" customHeight="1" x14ac:dyDescent="0.25">
      <c r="A16" s="149">
        <v>43557</v>
      </c>
      <c r="B16" s="89">
        <v>200</v>
      </c>
      <c r="C16" s="482" t="s">
        <v>529</v>
      </c>
      <c r="D16" s="482"/>
      <c r="E16" s="482"/>
      <c r="F16" s="149">
        <v>43570</v>
      </c>
      <c r="G16" s="89">
        <v>227</v>
      </c>
      <c r="H16" s="482" t="s">
        <v>22</v>
      </c>
      <c r="I16" s="482"/>
    </row>
    <row r="17" spans="1:9" s="125" customFormat="1" ht="15" customHeight="1" x14ac:dyDescent="0.25">
      <c r="A17" s="149">
        <v>43558</v>
      </c>
      <c r="B17" s="89">
        <v>1914.91</v>
      </c>
      <c r="C17" s="482" t="s">
        <v>404</v>
      </c>
      <c r="D17" s="482"/>
      <c r="E17" s="482"/>
      <c r="F17" s="149">
        <v>43570</v>
      </c>
      <c r="G17" s="89">
        <v>139</v>
      </c>
      <c r="H17" s="482" t="s">
        <v>194</v>
      </c>
      <c r="I17" s="482"/>
    </row>
    <row r="18" spans="1:9" s="125" customFormat="1" ht="15" customHeight="1" x14ac:dyDescent="0.25">
      <c r="A18" s="149">
        <v>43558</v>
      </c>
      <c r="B18" s="89">
        <v>4</v>
      </c>
      <c r="C18" s="482" t="s">
        <v>217</v>
      </c>
      <c r="D18" s="482"/>
      <c r="E18" s="482"/>
      <c r="F18" s="149">
        <v>43570</v>
      </c>
      <c r="G18" s="89">
        <v>52</v>
      </c>
      <c r="H18" s="482" t="s">
        <v>19</v>
      </c>
      <c r="I18" s="482"/>
    </row>
    <row r="19" spans="1:9" s="125" customFormat="1" ht="15" customHeight="1" x14ac:dyDescent="0.25">
      <c r="A19" s="149">
        <v>43558</v>
      </c>
      <c r="B19" s="89">
        <v>2316.52</v>
      </c>
      <c r="C19" s="482" t="s">
        <v>403</v>
      </c>
      <c r="D19" s="482"/>
      <c r="E19" s="482"/>
      <c r="F19" s="149">
        <v>43570</v>
      </c>
      <c r="G19" s="89">
        <v>1117</v>
      </c>
      <c r="H19" s="482" t="s">
        <v>20</v>
      </c>
      <c r="I19" s="482"/>
    </row>
    <row r="20" spans="1:9" s="125" customFormat="1" ht="15" customHeight="1" x14ac:dyDescent="0.25">
      <c r="A20" s="149">
        <v>43558</v>
      </c>
      <c r="B20" s="89">
        <v>4</v>
      </c>
      <c r="C20" s="482" t="s">
        <v>217</v>
      </c>
      <c r="D20" s="482"/>
      <c r="E20" s="482"/>
      <c r="F20" s="149"/>
      <c r="G20" s="89"/>
      <c r="H20" s="482"/>
      <c r="I20" s="482"/>
    </row>
    <row r="21" spans="1:9" s="125" customFormat="1" ht="15" customHeight="1" x14ac:dyDescent="0.25">
      <c r="A21" s="149">
        <v>43558</v>
      </c>
      <c r="B21" s="89">
        <v>2250</v>
      </c>
      <c r="C21" s="482" t="s">
        <v>409</v>
      </c>
      <c r="D21" s="482"/>
      <c r="E21" s="482"/>
      <c r="F21" s="149"/>
      <c r="G21" s="89"/>
      <c r="H21" s="482"/>
      <c r="I21" s="482"/>
    </row>
    <row r="22" spans="1:9" s="125" customFormat="1" ht="15" customHeight="1" x14ac:dyDescent="0.25">
      <c r="A22" s="149">
        <v>43558</v>
      </c>
      <c r="B22" s="89">
        <v>2</v>
      </c>
      <c r="C22" s="482" t="s">
        <v>217</v>
      </c>
      <c r="D22" s="482"/>
      <c r="E22" s="482"/>
      <c r="F22" s="149"/>
      <c r="G22" s="89"/>
      <c r="H22" s="482"/>
      <c r="I22" s="482"/>
    </row>
    <row r="23" spans="1:9" s="125" customFormat="1" ht="15" customHeight="1" x14ac:dyDescent="0.25">
      <c r="A23" s="149">
        <v>43559</v>
      </c>
      <c r="B23" s="89">
        <v>400</v>
      </c>
      <c r="C23" s="482" t="s">
        <v>600</v>
      </c>
      <c r="D23" s="482"/>
      <c r="E23" s="482"/>
      <c r="F23" s="149"/>
      <c r="G23" s="89"/>
      <c r="H23" s="475"/>
      <c r="I23" s="534"/>
    </row>
    <row r="24" spans="1:9" s="125" customFormat="1" ht="15" customHeight="1" x14ac:dyDescent="0.25">
      <c r="A24" s="149">
        <v>43559</v>
      </c>
      <c r="B24" s="89">
        <v>4</v>
      </c>
      <c r="C24" s="482" t="s">
        <v>217</v>
      </c>
      <c r="D24" s="482"/>
      <c r="E24" s="482"/>
      <c r="F24" s="149"/>
      <c r="G24" s="89"/>
      <c r="H24" s="482"/>
      <c r="I24" s="482"/>
    </row>
    <row r="25" spans="1:9" s="125" customFormat="1" ht="15" customHeight="1" x14ac:dyDescent="0.25">
      <c r="A25" s="149">
        <v>43559</v>
      </c>
      <c r="B25" s="89">
        <v>400</v>
      </c>
      <c r="C25" s="482" t="s">
        <v>599</v>
      </c>
      <c r="D25" s="482"/>
      <c r="E25" s="482"/>
      <c r="F25" s="149"/>
      <c r="G25" s="89"/>
      <c r="H25" s="475"/>
      <c r="I25" s="534"/>
    </row>
    <row r="26" spans="1:9" s="125" customFormat="1" ht="15" customHeight="1" x14ac:dyDescent="0.25">
      <c r="A26" s="149">
        <v>43559</v>
      </c>
      <c r="B26" s="89">
        <v>4</v>
      </c>
      <c r="C26" s="482" t="s">
        <v>217</v>
      </c>
      <c r="D26" s="482"/>
      <c r="E26" s="482"/>
      <c r="F26" s="149"/>
      <c r="G26" s="89"/>
      <c r="H26" s="475"/>
      <c r="I26" s="534"/>
    </row>
    <row r="27" spans="1:9" s="125" customFormat="1" ht="15" customHeight="1" x14ac:dyDescent="0.25">
      <c r="A27" s="149">
        <v>43559</v>
      </c>
      <c r="B27" s="89">
        <v>2300</v>
      </c>
      <c r="C27" s="482" t="s">
        <v>474</v>
      </c>
      <c r="D27" s="482"/>
      <c r="E27" s="482"/>
      <c r="F27" s="149"/>
      <c r="G27" s="89"/>
      <c r="H27" s="475"/>
      <c r="I27" s="534"/>
    </row>
    <row r="28" spans="1:9" s="125" customFormat="1" ht="15" customHeight="1" x14ac:dyDescent="0.25">
      <c r="A28" s="149">
        <v>43559</v>
      </c>
      <c r="B28" s="89">
        <v>6.5</v>
      </c>
      <c r="C28" s="482" t="s">
        <v>217</v>
      </c>
      <c r="D28" s="482"/>
      <c r="E28" s="482"/>
      <c r="F28" s="149"/>
      <c r="G28" s="89"/>
      <c r="H28" s="475"/>
      <c r="I28" s="534"/>
    </row>
    <row r="29" spans="1:9" s="125" customFormat="1" ht="15" customHeight="1" x14ac:dyDescent="0.25">
      <c r="A29" s="149">
        <v>43560</v>
      </c>
      <c r="B29" s="89">
        <v>61.3</v>
      </c>
      <c r="C29" s="482" t="s">
        <v>483</v>
      </c>
      <c r="D29" s="482"/>
      <c r="E29" s="482"/>
      <c r="F29" s="149"/>
      <c r="G29" s="89"/>
      <c r="H29" s="475"/>
      <c r="I29" s="534"/>
    </row>
    <row r="30" spans="1:9" s="125" customFormat="1" ht="15" customHeight="1" x14ac:dyDescent="0.25">
      <c r="A30" s="149">
        <v>43566</v>
      </c>
      <c r="B30" s="89">
        <v>200</v>
      </c>
      <c r="C30" s="482" t="s">
        <v>529</v>
      </c>
      <c r="D30" s="482"/>
      <c r="E30" s="482"/>
      <c r="F30" s="149"/>
      <c r="G30" s="89"/>
      <c r="H30" s="475"/>
      <c r="I30" s="534"/>
    </row>
    <row r="31" spans="1:9" s="125" customFormat="1" ht="15" customHeight="1" x14ac:dyDescent="0.25">
      <c r="A31" s="149">
        <v>43566</v>
      </c>
      <c r="B31" s="89">
        <v>69.900000000000006</v>
      </c>
      <c r="C31" s="482" t="s">
        <v>273</v>
      </c>
      <c r="D31" s="482"/>
      <c r="E31" s="482"/>
      <c r="F31" s="149"/>
      <c r="G31" s="89"/>
      <c r="H31" s="475"/>
      <c r="I31" s="534"/>
    </row>
    <row r="32" spans="1:9" s="125" customFormat="1" ht="15" customHeight="1" x14ac:dyDescent="0.25">
      <c r="A32" s="149">
        <v>43570</v>
      </c>
      <c r="B32" s="89">
        <v>393</v>
      </c>
      <c r="C32" s="482" t="s">
        <v>543</v>
      </c>
      <c r="D32" s="482"/>
      <c r="E32" s="482"/>
      <c r="F32" s="149"/>
      <c r="G32" s="89"/>
      <c r="H32" s="475"/>
      <c r="I32" s="534"/>
    </row>
    <row r="33" spans="1:9" s="125" customFormat="1" ht="15" customHeight="1" x14ac:dyDescent="0.25">
      <c r="A33" s="149">
        <v>43570</v>
      </c>
      <c r="B33" s="89">
        <v>1290</v>
      </c>
      <c r="C33" s="482" t="s">
        <v>570</v>
      </c>
      <c r="D33" s="482"/>
      <c r="E33" s="482"/>
      <c r="F33" s="149"/>
      <c r="G33" s="89"/>
      <c r="H33" s="475"/>
      <c r="I33" s="534"/>
    </row>
    <row r="34" spans="1:9" s="125" customFormat="1" ht="15" customHeight="1" x14ac:dyDescent="0.25">
      <c r="A34" s="149">
        <v>43570</v>
      </c>
      <c r="B34" s="89">
        <v>48</v>
      </c>
      <c r="C34" s="482" t="s">
        <v>544</v>
      </c>
      <c r="D34" s="482"/>
      <c r="E34" s="482"/>
      <c r="F34" s="149"/>
      <c r="G34" s="89"/>
      <c r="H34" s="475"/>
      <c r="I34" s="534"/>
    </row>
    <row r="35" spans="1:9" s="125" customFormat="1" ht="15" customHeight="1" x14ac:dyDescent="0.25">
      <c r="A35" s="149">
        <v>43573</v>
      </c>
      <c r="B35" s="89">
        <v>200</v>
      </c>
      <c r="C35" s="482" t="s">
        <v>529</v>
      </c>
      <c r="D35" s="482"/>
      <c r="E35" s="482"/>
      <c r="F35" s="149"/>
      <c r="G35" s="89"/>
      <c r="H35" s="475"/>
      <c r="I35" s="534"/>
    </row>
    <row r="36" spans="1:9" s="125" customFormat="1" ht="15" customHeight="1" x14ac:dyDescent="0.25">
      <c r="A36" s="149">
        <v>43578</v>
      </c>
      <c r="B36" s="89">
        <v>200</v>
      </c>
      <c r="C36" s="482" t="s">
        <v>529</v>
      </c>
      <c r="D36" s="482"/>
      <c r="E36" s="482"/>
      <c r="F36" s="149"/>
      <c r="G36" s="89"/>
      <c r="H36" s="475"/>
      <c r="I36" s="534"/>
    </row>
    <row r="37" spans="1:9" s="125" customFormat="1" ht="15" customHeight="1" x14ac:dyDescent="0.25">
      <c r="A37" s="149">
        <v>43583</v>
      </c>
      <c r="B37" s="89">
        <v>200</v>
      </c>
      <c r="C37" s="482" t="s">
        <v>529</v>
      </c>
      <c r="D37" s="482"/>
      <c r="E37" s="482"/>
      <c r="F37" s="149"/>
      <c r="G37" s="89"/>
      <c r="H37" s="475"/>
      <c r="I37" s="534"/>
    </row>
    <row r="38" spans="1:9" s="125" customFormat="1" ht="15" customHeight="1" x14ac:dyDescent="0.25">
      <c r="A38" s="149">
        <v>43585</v>
      </c>
      <c r="B38" s="89">
        <v>2234.8000000000002</v>
      </c>
      <c r="C38" s="482" t="s">
        <v>343</v>
      </c>
      <c r="D38" s="482"/>
      <c r="E38" s="482"/>
      <c r="F38" s="149"/>
      <c r="G38" s="89"/>
      <c r="H38" s="475"/>
      <c r="I38" s="534"/>
    </row>
    <row r="39" spans="1:9" x14ac:dyDescent="0.25">
      <c r="B39" s="125"/>
      <c r="C39" s="125"/>
      <c r="D39" s="125"/>
      <c r="E39" s="125"/>
      <c r="F39" s="125"/>
      <c r="G39" s="125"/>
    </row>
  </sheetData>
  <mergeCells count="69"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C14:E14"/>
    <mergeCell ref="H14:I14"/>
    <mergeCell ref="C6:D6"/>
    <mergeCell ref="C7:D7"/>
    <mergeCell ref="C8:D8"/>
    <mergeCell ref="C9:D9"/>
    <mergeCell ref="C10:D10"/>
    <mergeCell ref="E10:F10"/>
    <mergeCell ref="G10:H10"/>
    <mergeCell ref="A11:I11"/>
    <mergeCell ref="A12:I12"/>
    <mergeCell ref="A13:E13"/>
    <mergeCell ref="F13:I13"/>
    <mergeCell ref="C5:D5"/>
    <mergeCell ref="E5:F5"/>
    <mergeCell ref="G5:H5"/>
    <mergeCell ref="C2:I2"/>
    <mergeCell ref="C3:D4"/>
    <mergeCell ref="E3:F3"/>
    <mergeCell ref="G3:H3"/>
    <mergeCell ref="I3:I4"/>
  </mergeCells>
  <pageMargins left="0.7" right="0.7" top="0.75" bottom="0.75" header="0.3" footer="0.3"/>
  <pageSetup paperSize="9" scale="77" orientation="landscape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opLeftCell="A2" zoomScaleNormal="100" workbookViewId="0">
      <selection activeCell="E6" sqref="E6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3.28515625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610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356" t="s">
        <v>1</v>
      </c>
      <c r="H3" s="356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 t="s">
        <v>2</v>
      </c>
      <c r="I4" s="412"/>
    </row>
    <row r="5" spans="1:9" ht="30.75" customHeight="1" x14ac:dyDescent="0.25">
      <c r="C5" s="425" t="s">
        <v>611</v>
      </c>
      <c r="D5" s="359"/>
      <c r="E5" s="360">
        <v>158372.78</v>
      </c>
      <c r="F5" s="360"/>
      <c r="G5" s="360">
        <v>7446.3</v>
      </c>
      <c r="H5" s="360"/>
      <c r="I5" s="27"/>
    </row>
    <row r="6" spans="1:9" x14ac:dyDescent="0.25">
      <c r="C6" s="419" t="s">
        <v>3</v>
      </c>
      <c r="D6" s="362"/>
      <c r="E6" s="10">
        <v>11291</v>
      </c>
      <c r="F6" s="10">
        <v>49022.94</v>
      </c>
      <c r="G6" s="10">
        <v>2538</v>
      </c>
      <c r="H6" s="10"/>
      <c r="I6" s="28"/>
    </row>
    <row r="7" spans="1:9" x14ac:dyDescent="0.25">
      <c r="C7" s="419" t="s">
        <v>473</v>
      </c>
      <c r="D7" s="362"/>
      <c r="E7" s="10">
        <v>0</v>
      </c>
      <c r="F7" s="10"/>
      <c r="G7" s="10"/>
      <c r="H7" s="10"/>
      <c r="I7" s="28"/>
    </row>
    <row r="8" spans="1:9" x14ac:dyDescent="0.25">
      <c r="C8" s="532" t="s">
        <v>298</v>
      </c>
      <c r="D8" s="533"/>
      <c r="E8" s="10">
        <v>0</v>
      </c>
      <c r="F8" s="10"/>
      <c r="G8" s="10"/>
      <c r="H8" s="10"/>
      <c r="I8" s="28"/>
    </row>
    <row r="9" spans="1:9" x14ac:dyDescent="0.25">
      <c r="C9" s="419" t="s">
        <v>6</v>
      </c>
      <c r="D9" s="362"/>
      <c r="E9" s="10">
        <v>109743.76</v>
      </c>
      <c r="F9" s="10"/>
      <c r="G9" s="10">
        <v>1467.5</v>
      </c>
      <c r="H9" s="10"/>
      <c r="I9" s="28"/>
    </row>
    <row r="10" spans="1:9" ht="36.75" customHeight="1" thickBot="1" x14ac:dyDescent="0.3">
      <c r="C10" s="420" t="s">
        <v>612</v>
      </c>
      <c r="D10" s="421"/>
      <c r="E10" s="422">
        <f>E5+E6+F6+E7+E8-E9</f>
        <v>108942.96</v>
      </c>
      <c r="F10" s="422"/>
      <c r="G10" s="422">
        <f>G5+G6+H6+G7+G8-G9</f>
        <v>8516.7999999999993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x14ac:dyDescent="0.25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51" t="s">
        <v>30</v>
      </c>
      <c r="B14" s="151" t="s">
        <v>31</v>
      </c>
      <c r="C14" s="349" t="s">
        <v>32</v>
      </c>
      <c r="D14" s="349"/>
      <c r="E14" s="349"/>
      <c r="F14" s="151" t="s">
        <v>30</v>
      </c>
      <c r="G14" s="151" t="s">
        <v>31</v>
      </c>
      <c r="H14" s="349" t="s">
        <v>32</v>
      </c>
      <c r="I14" s="349"/>
    </row>
    <row r="15" spans="1:9" s="125" customFormat="1" ht="15" customHeight="1" x14ac:dyDescent="0.25">
      <c r="A15" s="149">
        <v>43588</v>
      </c>
      <c r="B15" s="89">
        <v>36562.300000000003</v>
      </c>
      <c r="C15" s="482" t="s">
        <v>523</v>
      </c>
      <c r="D15" s="482"/>
      <c r="E15" s="482"/>
      <c r="F15" s="149">
        <v>43591</v>
      </c>
      <c r="G15" s="89">
        <v>109.5</v>
      </c>
      <c r="H15" s="482" t="s">
        <v>239</v>
      </c>
      <c r="I15" s="482"/>
    </row>
    <row r="16" spans="1:9" s="125" customFormat="1" ht="15" customHeight="1" x14ac:dyDescent="0.25">
      <c r="A16" s="149">
        <v>43588</v>
      </c>
      <c r="B16" s="89">
        <v>4</v>
      </c>
      <c r="C16" s="482" t="s">
        <v>217</v>
      </c>
      <c r="D16" s="482"/>
      <c r="E16" s="482"/>
      <c r="F16" s="149">
        <v>43599</v>
      </c>
      <c r="G16" s="89">
        <v>44</v>
      </c>
      <c r="H16" s="482" t="s">
        <v>19</v>
      </c>
      <c r="I16" s="482"/>
    </row>
    <row r="17" spans="1:9" s="125" customFormat="1" ht="15" customHeight="1" x14ac:dyDescent="0.25">
      <c r="A17" s="149">
        <v>43588</v>
      </c>
      <c r="B17" s="89">
        <v>10000</v>
      </c>
      <c r="C17" s="482" t="s">
        <v>523</v>
      </c>
      <c r="D17" s="482"/>
      <c r="E17" s="482"/>
      <c r="F17" s="149">
        <v>43599</v>
      </c>
      <c r="G17" s="89">
        <v>961</v>
      </c>
      <c r="H17" s="482" t="s">
        <v>20</v>
      </c>
      <c r="I17" s="482"/>
    </row>
    <row r="18" spans="1:9" s="125" customFormat="1" ht="15" customHeight="1" x14ac:dyDescent="0.25">
      <c r="A18" s="149">
        <v>43588</v>
      </c>
      <c r="B18" s="89">
        <v>4</v>
      </c>
      <c r="C18" s="482" t="s">
        <v>217</v>
      </c>
      <c r="D18" s="482"/>
      <c r="E18" s="482"/>
      <c r="F18" s="149">
        <v>43599</v>
      </c>
      <c r="G18" s="89">
        <v>116</v>
      </c>
      <c r="H18" s="482" t="s">
        <v>194</v>
      </c>
      <c r="I18" s="482"/>
    </row>
    <row r="19" spans="1:9" s="125" customFormat="1" ht="15" customHeight="1" x14ac:dyDescent="0.25">
      <c r="A19" s="149">
        <v>43588</v>
      </c>
      <c r="B19" s="89">
        <v>1761.08</v>
      </c>
      <c r="C19" s="482" t="s">
        <v>613</v>
      </c>
      <c r="D19" s="482"/>
      <c r="E19" s="482"/>
      <c r="F19" s="149">
        <v>43599</v>
      </c>
      <c r="G19" s="89">
        <v>184</v>
      </c>
      <c r="H19" s="482" t="s">
        <v>22</v>
      </c>
      <c r="I19" s="482"/>
    </row>
    <row r="20" spans="1:9" s="125" customFormat="1" ht="15" customHeight="1" x14ac:dyDescent="0.25">
      <c r="A20" s="149">
        <v>43591</v>
      </c>
      <c r="B20" s="89">
        <v>1500</v>
      </c>
      <c r="C20" s="482" t="s">
        <v>614</v>
      </c>
      <c r="D20" s="482"/>
      <c r="E20" s="482"/>
      <c r="F20" s="149">
        <v>43599</v>
      </c>
      <c r="G20" s="89">
        <v>53</v>
      </c>
      <c r="H20" s="482" t="s">
        <v>21</v>
      </c>
      <c r="I20" s="482"/>
    </row>
    <row r="21" spans="1:9" s="125" customFormat="1" ht="15" customHeight="1" x14ac:dyDescent="0.25">
      <c r="A21" s="149">
        <v>43591</v>
      </c>
      <c r="B21" s="89">
        <v>4</v>
      </c>
      <c r="C21" s="482" t="s">
        <v>217</v>
      </c>
      <c r="D21" s="482"/>
      <c r="E21" s="482"/>
      <c r="F21" s="149"/>
      <c r="G21" s="89"/>
      <c r="H21" s="482"/>
      <c r="I21" s="482"/>
    </row>
    <row r="22" spans="1:9" s="125" customFormat="1" ht="15" customHeight="1" x14ac:dyDescent="0.25">
      <c r="A22" s="149">
        <v>43591</v>
      </c>
      <c r="B22" s="89">
        <v>28102.2</v>
      </c>
      <c r="C22" s="482" t="s">
        <v>523</v>
      </c>
      <c r="D22" s="482"/>
      <c r="E22" s="482"/>
      <c r="F22" s="149"/>
      <c r="G22" s="89"/>
      <c r="H22" s="482"/>
      <c r="I22" s="482"/>
    </row>
    <row r="23" spans="1:9" s="125" customFormat="1" ht="15" customHeight="1" x14ac:dyDescent="0.25">
      <c r="A23" s="149">
        <v>43591</v>
      </c>
      <c r="B23" s="89">
        <v>4</v>
      </c>
      <c r="C23" s="482" t="s">
        <v>217</v>
      </c>
      <c r="D23" s="482"/>
      <c r="E23" s="482"/>
      <c r="F23" s="149"/>
      <c r="G23" s="89"/>
      <c r="H23" s="475"/>
      <c r="I23" s="534"/>
    </row>
    <row r="24" spans="1:9" s="125" customFormat="1" ht="15" customHeight="1" x14ac:dyDescent="0.25">
      <c r="A24" s="149">
        <v>43591</v>
      </c>
      <c r="B24" s="89">
        <v>200</v>
      </c>
      <c r="C24" s="482" t="s">
        <v>238</v>
      </c>
      <c r="D24" s="482"/>
      <c r="E24" s="482"/>
      <c r="F24" s="149"/>
      <c r="G24" s="89"/>
      <c r="H24" s="482"/>
      <c r="I24" s="482"/>
    </row>
    <row r="25" spans="1:9" s="125" customFormat="1" ht="15" customHeight="1" x14ac:dyDescent="0.25">
      <c r="A25" s="149">
        <v>43591</v>
      </c>
      <c r="B25" s="89">
        <v>2</v>
      </c>
      <c r="C25" s="482" t="s">
        <v>217</v>
      </c>
      <c r="D25" s="482"/>
      <c r="E25" s="482"/>
      <c r="F25" s="149"/>
      <c r="G25" s="89"/>
      <c r="H25" s="475"/>
      <c r="I25" s="534"/>
    </row>
    <row r="26" spans="1:9" s="125" customFormat="1" ht="15" customHeight="1" x14ac:dyDescent="0.25">
      <c r="A26" s="149">
        <v>43591</v>
      </c>
      <c r="B26" s="89">
        <v>996.21</v>
      </c>
      <c r="C26" s="482" t="s">
        <v>404</v>
      </c>
      <c r="D26" s="482"/>
      <c r="E26" s="482"/>
      <c r="F26" s="149"/>
      <c r="G26" s="89"/>
      <c r="H26" s="475"/>
      <c r="I26" s="534"/>
    </row>
    <row r="27" spans="1:9" s="125" customFormat="1" ht="15" customHeight="1" x14ac:dyDescent="0.25">
      <c r="A27" s="149">
        <v>43591</v>
      </c>
      <c r="B27" s="89">
        <v>6.5</v>
      </c>
      <c r="C27" s="482" t="s">
        <v>217</v>
      </c>
      <c r="D27" s="482"/>
      <c r="E27" s="482"/>
      <c r="F27" s="149"/>
      <c r="G27" s="89"/>
      <c r="H27" s="475"/>
      <c r="I27" s="534"/>
    </row>
    <row r="28" spans="1:9" s="125" customFormat="1" ht="15" customHeight="1" x14ac:dyDescent="0.25">
      <c r="A28" s="149">
        <v>43591</v>
      </c>
      <c r="B28" s="89">
        <v>2750</v>
      </c>
      <c r="C28" s="482" t="s">
        <v>403</v>
      </c>
      <c r="D28" s="482"/>
      <c r="E28" s="482"/>
      <c r="F28" s="149"/>
      <c r="G28" s="89"/>
      <c r="H28" s="475"/>
      <c r="I28" s="534"/>
    </row>
    <row r="29" spans="1:9" s="125" customFormat="1" ht="15" customHeight="1" x14ac:dyDescent="0.25">
      <c r="A29" s="149">
        <v>43591</v>
      </c>
      <c r="B29" s="89">
        <v>6.5</v>
      </c>
      <c r="C29" s="482" t="s">
        <v>217</v>
      </c>
      <c r="D29" s="482"/>
      <c r="E29" s="482"/>
      <c r="F29" s="149"/>
      <c r="G29" s="89"/>
      <c r="H29" s="475"/>
      <c r="I29" s="534"/>
    </row>
    <row r="30" spans="1:9" s="125" customFormat="1" ht="15" customHeight="1" x14ac:dyDescent="0.25">
      <c r="A30" s="149">
        <v>43591</v>
      </c>
      <c r="B30" s="89">
        <v>2250</v>
      </c>
      <c r="C30" s="482" t="s">
        <v>409</v>
      </c>
      <c r="D30" s="482"/>
      <c r="E30" s="482"/>
      <c r="F30" s="149"/>
      <c r="G30" s="89"/>
      <c r="H30" s="475"/>
      <c r="I30" s="534"/>
    </row>
    <row r="31" spans="1:9" s="125" customFormat="1" ht="15" customHeight="1" x14ac:dyDescent="0.25">
      <c r="A31" s="149">
        <v>43591</v>
      </c>
      <c r="B31" s="89">
        <v>4</v>
      </c>
      <c r="C31" s="482" t="s">
        <v>217</v>
      </c>
      <c r="D31" s="482"/>
      <c r="E31" s="482"/>
      <c r="F31" s="149"/>
      <c r="G31" s="89"/>
      <c r="H31" s="475"/>
      <c r="I31" s="534"/>
    </row>
    <row r="32" spans="1:9" s="125" customFormat="1" ht="15" customHeight="1" x14ac:dyDescent="0.25">
      <c r="A32" s="149">
        <v>43591</v>
      </c>
      <c r="B32" s="89">
        <v>2300</v>
      </c>
      <c r="C32" s="482" t="s">
        <v>474</v>
      </c>
      <c r="D32" s="482"/>
      <c r="E32" s="482"/>
      <c r="F32" s="149"/>
      <c r="G32" s="89"/>
      <c r="H32" s="475"/>
      <c r="I32" s="534"/>
    </row>
    <row r="33" spans="1:9" s="125" customFormat="1" ht="15" customHeight="1" x14ac:dyDescent="0.25">
      <c r="A33" s="149">
        <v>43591</v>
      </c>
      <c r="B33" s="89">
        <v>4</v>
      </c>
      <c r="C33" s="482" t="s">
        <v>217</v>
      </c>
      <c r="D33" s="482"/>
      <c r="E33" s="482"/>
      <c r="F33" s="149"/>
      <c r="G33" s="89"/>
      <c r="H33" s="475"/>
      <c r="I33" s="534"/>
    </row>
    <row r="34" spans="1:9" s="125" customFormat="1" ht="15" customHeight="1" x14ac:dyDescent="0.25">
      <c r="A34" s="149">
        <v>43591</v>
      </c>
      <c r="B34" s="89">
        <v>673</v>
      </c>
      <c r="C34" s="482" t="s">
        <v>542</v>
      </c>
      <c r="D34" s="482"/>
      <c r="E34" s="482"/>
      <c r="F34" s="149"/>
      <c r="G34" s="89"/>
      <c r="H34" s="475"/>
      <c r="I34" s="534"/>
    </row>
    <row r="35" spans="1:9" s="125" customFormat="1" ht="15" customHeight="1" x14ac:dyDescent="0.25">
      <c r="A35" s="149">
        <v>43591</v>
      </c>
      <c r="B35" s="89">
        <v>4</v>
      </c>
      <c r="C35" s="482" t="s">
        <v>217</v>
      </c>
      <c r="D35" s="482"/>
      <c r="E35" s="482"/>
      <c r="F35" s="149"/>
      <c r="G35" s="89"/>
      <c r="H35" s="475"/>
      <c r="I35" s="534"/>
    </row>
    <row r="36" spans="1:9" s="125" customFormat="1" ht="15" customHeight="1" x14ac:dyDescent="0.25">
      <c r="A36" s="149">
        <v>43591</v>
      </c>
      <c r="B36" s="89">
        <v>673</v>
      </c>
      <c r="C36" s="482" t="s">
        <v>397</v>
      </c>
      <c r="D36" s="482"/>
      <c r="E36" s="482"/>
      <c r="F36" s="149"/>
      <c r="G36" s="89"/>
      <c r="H36" s="475"/>
      <c r="I36" s="534"/>
    </row>
    <row r="37" spans="1:9" s="125" customFormat="1" ht="15" customHeight="1" x14ac:dyDescent="0.25">
      <c r="A37" s="149">
        <v>43591</v>
      </c>
      <c r="B37" s="89">
        <v>4</v>
      </c>
      <c r="C37" s="482" t="s">
        <v>217</v>
      </c>
      <c r="D37" s="482"/>
      <c r="E37" s="482"/>
      <c r="F37" s="149"/>
      <c r="G37" s="89"/>
      <c r="H37" s="475"/>
      <c r="I37" s="534"/>
    </row>
    <row r="38" spans="1:9" s="125" customFormat="1" ht="15" customHeight="1" x14ac:dyDescent="0.25">
      <c r="A38" s="149">
        <v>43591</v>
      </c>
      <c r="B38" s="89">
        <v>2020</v>
      </c>
      <c r="C38" s="482" t="s">
        <v>294</v>
      </c>
      <c r="D38" s="482"/>
      <c r="E38" s="482"/>
      <c r="F38" s="149"/>
      <c r="G38" s="89"/>
      <c r="H38" s="145"/>
      <c r="I38" s="155"/>
    </row>
    <row r="39" spans="1:9" s="125" customFormat="1" ht="15" customHeight="1" x14ac:dyDescent="0.25">
      <c r="A39" s="149">
        <v>43591</v>
      </c>
      <c r="B39" s="89">
        <v>4</v>
      </c>
      <c r="C39" s="482" t="s">
        <v>217</v>
      </c>
      <c r="D39" s="482"/>
      <c r="E39" s="482"/>
      <c r="F39" s="149"/>
      <c r="G39" s="89"/>
      <c r="H39" s="145"/>
      <c r="I39" s="155"/>
    </row>
    <row r="40" spans="1:9" s="125" customFormat="1" ht="15" customHeight="1" x14ac:dyDescent="0.25">
      <c r="A40" s="149">
        <v>43591</v>
      </c>
      <c r="B40" s="89">
        <v>673</v>
      </c>
      <c r="C40" s="482" t="s">
        <v>289</v>
      </c>
      <c r="D40" s="482"/>
      <c r="E40" s="482"/>
      <c r="F40" s="149"/>
      <c r="G40" s="89"/>
      <c r="H40" s="145"/>
      <c r="I40" s="155"/>
    </row>
    <row r="41" spans="1:9" s="125" customFormat="1" ht="15" customHeight="1" x14ac:dyDescent="0.25">
      <c r="A41" s="149">
        <v>43591</v>
      </c>
      <c r="B41" s="89">
        <v>4</v>
      </c>
      <c r="C41" s="482" t="s">
        <v>217</v>
      </c>
      <c r="D41" s="482"/>
      <c r="E41" s="482"/>
      <c r="F41" s="149"/>
      <c r="G41" s="89"/>
      <c r="H41" s="145"/>
      <c r="I41" s="155"/>
    </row>
    <row r="42" spans="1:9" s="125" customFormat="1" ht="15" customHeight="1" x14ac:dyDescent="0.25">
      <c r="A42" s="149">
        <v>43591</v>
      </c>
      <c r="B42" s="89">
        <v>61.3</v>
      </c>
      <c r="C42" s="482" t="s">
        <v>483</v>
      </c>
      <c r="D42" s="482"/>
      <c r="E42" s="482"/>
      <c r="F42" s="149"/>
      <c r="G42" s="89"/>
      <c r="H42" s="145"/>
      <c r="I42" s="155"/>
    </row>
    <row r="43" spans="1:9" s="125" customFormat="1" ht="15" customHeight="1" x14ac:dyDescent="0.25">
      <c r="A43" s="149">
        <v>43592</v>
      </c>
      <c r="B43" s="89">
        <v>200</v>
      </c>
      <c r="C43" s="482" t="s">
        <v>529</v>
      </c>
      <c r="D43" s="482"/>
      <c r="E43" s="482"/>
      <c r="F43" s="149"/>
      <c r="G43" s="89"/>
      <c r="H43" s="145"/>
      <c r="I43" s="155"/>
    </row>
    <row r="44" spans="1:9" s="125" customFormat="1" ht="15" customHeight="1" x14ac:dyDescent="0.25">
      <c r="A44" s="149">
        <v>43592</v>
      </c>
      <c r="B44" s="89">
        <v>53.5</v>
      </c>
      <c r="C44" s="482" t="s">
        <v>568</v>
      </c>
      <c r="D44" s="482"/>
      <c r="E44" s="482"/>
      <c r="F44" s="149"/>
      <c r="G44" s="89"/>
      <c r="H44" s="145"/>
      <c r="I44" s="155"/>
    </row>
    <row r="45" spans="1:9" s="125" customFormat="1" ht="15" customHeight="1" x14ac:dyDescent="0.25">
      <c r="A45" s="149">
        <v>43598</v>
      </c>
      <c r="B45" s="89">
        <v>400</v>
      </c>
      <c r="C45" s="482" t="s">
        <v>564</v>
      </c>
      <c r="D45" s="482"/>
      <c r="E45" s="482"/>
      <c r="F45" s="149"/>
      <c r="G45" s="89"/>
      <c r="H45" s="145"/>
      <c r="I45" s="155"/>
    </row>
    <row r="46" spans="1:9" s="125" customFormat="1" ht="15" customHeight="1" x14ac:dyDescent="0.25">
      <c r="A46" s="149">
        <v>43598</v>
      </c>
      <c r="B46" s="89">
        <v>4</v>
      </c>
      <c r="C46" s="482" t="s">
        <v>217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43598</v>
      </c>
      <c r="B47" s="89">
        <v>69.900000000000006</v>
      </c>
      <c r="C47" s="482" t="s">
        <v>273</v>
      </c>
      <c r="D47" s="482"/>
      <c r="E47" s="482"/>
      <c r="F47" s="149"/>
      <c r="G47" s="89"/>
      <c r="H47" s="145"/>
      <c r="I47" s="155"/>
    </row>
    <row r="48" spans="1:9" s="125" customFormat="1" ht="15" customHeight="1" x14ac:dyDescent="0.25">
      <c r="A48" s="149">
        <v>43599</v>
      </c>
      <c r="B48" s="89">
        <v>200</v>
      </c>
      <c r="C48" s="482" t="s">
        <v>529</v>
      </c>
      <c r="D48" s="482"/>
      <c r="E48" s="482"/>
      <c r="F48" s="149"/>
      <c r="G48" s="89"/>
      <c r="H48" s="145"/>
      <c r="I48" s="155"/>
    </row>
    <row r="49" spans="1:9" s="125" customFormat="1" ht="15" customHeight="1" x14ac:dyDescent="0.25">
      <c r="A49" s="149">
        <v>43599</v>
      </c>
      <c r="B49" s="89">
        <v>317</v>
      </c>
      <c r="C49" s="482" t="s">
        <v>543</v>
      </c>
      <c r="D49" s="482"/>
      <c r="E49" s="482"/>
      <c r="F49" s="149"/>
      <c r="G49" s="89"/>
      <c r="H49" s="145"/>
      <c r="I49" s="155"/>
    </row>
    <row r="50" spans="1:9" s="125" customFormat="1" ht="15" customHeight="1" x14ac:dyDescent="0.25">
      <c r="A50" s="149">
        <v>43599</v>
      </c>
      <c r="B50" s="89">
        <v>1299</v>
      </c>
      <c r="C50" s="482" t="s">
        <v>570</v>
      </c>
      <c r="D50" s="482"/>
      <c r="E50" s="482"/>
      <c r="F50" s="149"/>
      <c r="G50" s="89"/>
      <c r="H50" s="145"/>
      <c r="I50" s="155"/>
    </row>
    <row r="51" spans="1:9" s="125" customFormat="1" ht="15" customHeight="1" x14ac:dyDescent="0.25">
      <c r="A51" s="149">
        <v>43600</v>
      </c>
      <c r="B51" s="89">
        <v>200</v>
      </c>
      <c r="C51" s="482" t="s">
        <v>564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43600</v>
      </c>
      <c r="B52" s="89">
        <v>4</v>
      </c>
      <c r="C52" s="482" t="s">
        <v>217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43606</v>
      </c>
      <c r="B53" s="89">
        <v>3000</v>
      </c>
      <c r="C53" s="482" t="s">
        <v>615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43606</v>
      </c>
      <c r="B54" s="89">
        <v>4</v>
      </c>
      <c r="C54" s="482" t="s">
        <v>217</v>
      </c>
      <c r="D54" s="482"/>
      <c r="E54" s="482"/>
      <c r="F54" s="149"/>
      <c r="G54" s="89"/>
      <c r="H54" s="145"/>
      <c r="I54" s="155"/>
    </row>
    <row r="55" spans="1:9" s="125" customFormat="1" ht="15" customHeight="1" x14ac:dyDescent="0.25">
      <c r="A55" s="149">
        <v>43606</v>
      </c>
      <c r="B55" s="89">
        <v>300</v>
      </c>
      <c r="C55" s="482" t="s">
        <v>238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43606</v>
      </c>
      <c r="B56" s="89">
        <v>4</v>
      </c>
      <c r="C56" s="482" t="s">
        <v>217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43606</v>
      </c>
      <c r="B57" s="89">
        <v>200</v>
      </c>
      <c r="C57" s="482" t="s">
        <v>529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43607</v>
      </c>
      <c r="B58" s="89">
        <v>400</v>
      </c>
      <c r="C58" s="482" t="s">
        <v>238</v>
      </c>
      <c r="D58" s="482"/>
      <c r="E58" s="482"/>
      <c r="F58" s="149"/>
      <c r="G58" s="89"/>
      <c r="H58" s="145"/>
      <c r="I58" s="155"/>
    </row>
    <row r="59" spans="1:9" s="125" customFormat="1" ht="15" customHeight="1" x14ac:dyDescent="0.25">
      <c r="A59" s="149">
        <v>43607</v>
      </c>
      <c r="B59" s="89">
        <v>4.5</v>
      </c>
      <c r="C59" s="482" t="s">
        <v>217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43611</v>
      </c>
      <c r="B60" s="89">
        <v>200</v>
      </c>
      <c r="C60" s="482" t="s">
        <v>529</v>
      </c>
      <c r="D60" s="482"/>
      <c r="E60" s="482"/>
      <c r="F60" s="149"/>
      <c r="G60" s="89"/>
      <c r="H60" s="145"/>
      <c r="I60" s="155"/>
    </row>
    <row r="61" spans="1:9" s="125" customFormat="1" ht="15" customHeight="1" x14ac:dyDescent="0.25">
      <c r="A61" s="149">
        <v>43612</v>
      </c>
      <c r="B61" s="89">
        <v>800</v>
      </c>
      <c r="C61" s="482" t="s">
        <v>238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43612</v>
      </c>
      <c r="B62" s="89">
        <v>4.5</v>
      </c>
      <c r="C62" s="482" t="s">
        <v>217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43612</v>
      </c>
      <c r="B63" s="89">
        <v>27.75</v>
      </c>
      <c r="C63" s="482" t="s">
        <v>568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43613</v>
      </c>
      <c r="B64" s="89">
        <v>200</v>
      </c>
      <c r="C64" s="482" t="s">
        <v>238</v>
      </c>
      <c r="D64" s="482"/>
      <c r="E64" s="482"/>
      <c r="F64" s="149"/>
      <c r="G64" s="89"/>
      <c r="H64" s="145"/>
      <c r="I64" s="155"/>
    </row>
    <row r="65" spans="1:9" s="125" customFormat="1" ht="15" customHeight="1" x14ac:dyDescent="0.25">
      <c r="A65" s="149">
        <v>43613</v>
      </c>
      <c r="B65" s="89">
        <v>4</v>
      </c>
      <c r="C65" s="482" t="s">
        <v>217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43613</v>
      </c>
      <c r="B66" s="89">
        <v>2365</v>
      </c>
      <c r="C66" s="482" t="s">
        <v>502</v>
      </c>
      <c r="D66" s="482"/>
      <c r="E66" s="482"/>
      <c r="F66" s="149"/>
      <c r="G66" s="89"/>
      <c r="H66" s="145"/>
      <c r="I66" s="155"/>
    </row>
    <row r="67" spans="1:9" s="125" customFormat="1" ht="15" customHeight="1" x14ac:dyDescent="0.25">
      <c r="A67" s="149">
        <v>43613</v>
      </c>
      <c r="B67" s="89">
        <v>4</v>
      </c>
      <c r="C67" s="482" t="s">
        <v>217</v>
      </c>
      <c r="D67" s="482"/>
      <c r="E67" s="482"/>
      <c r="F67" s="149"/>
      <c r="G67" s="89"/>
      <c r="H67" s="145"/>
      <c r="I67" s="155"/>
    </row>
    <row r="68" spans="1:9" s="125" customFormat="1" ht="15" customHeight="1" x14ac:dyDescent="0.25">
      <c r="A68" s="149">
        <v>43615</v>
      </c>
      <c r="B68" s="89">
        <v>2250</v>
      </c>
      <c r="C68" s="482" t="s">
        <v>564</v>
      </c>
      <c r="D68" s="482"/>
      <c r="E68" s="482"/>
      <c r="F68" s="149"/>
      <c r="G68" s="89"/>
      <c r="H68" s="145"/>
      <c r="I68" s="155"/>
    </row>
    <row r="69" spans="1:9" s="125" customFormat="1" ht="15" customHeight="1" x14ac:dyDescent="0.25">
      <c r="A69" s="149">
        <v>43615</v>
      </c>
      <c r="B69" s="89">
        <v>4</v>
      </c>
      <c r="C69" s="482" t="s">
        <v>217</v>
      </c>
      <c r="D69" s="482"/>
      <c r="E69" s="482"/>
      <c r="F69" s="149"/>
      <c r="G69" s="89"/>
      <c r="H69" s="145"/>
      <c r="I69" s="155"/>
    </row>
    <row r="70" spans="1:9" s="125" customFormat="1" ht="15" customHeight="1" x14ac:dyDescent="0.25">
      <c r="A70" s="149">
        <v>43615</v>
      </c>
      <c r="B70" s="89">
        <v>300</v>
      </c>
      <c r="C70" s="482" t="s">
        <v>238</v>
      </c>
      <c r="D70" s="482"/>
      <c r="E70" s="482"/>
      <c r="F70" s="149"/>
      <c r="G70" s="89"/>
      <c r="H70" s="145"/>
      <c r="I70" s="155"/>
    </row>
    <row r="71" spans="1:9" s="125" customFormat="1" ht="15" customHeight="1" x14ac:dyDescent="0.25">
      <c r="A71" s="149">
        <v>43615</v>
      </c>
      <c r="B71" s="89">
        <v>3</v>
      </c>
      <c r="C71" s="482" t="s">
        <v>217</v>
      </c>
      <c r="D71" s="482"/>
      <c r="E71" s="482"/>
      <c r="F71" s="149"/>
      <c r="G71" s="89"/>
      <c r="H71" s="145"/>
      <c r="I71" s="155"/>
    </row>
    <row r="72" spans="1:9" s="125" customFormat="1" ht="15" customHeight="1" x14ac:dyDescent="0.25">
      <c r="A72" s="149">
        <v>43616</v>
      </c>
      <c r="B72" s="89">
        <v>200</v>
      </c>
      <c r="C72" s="482" t="s">
        <v>529</v>
      </c>
      <c r="D72" s="482"/>
      <c r="E72" s="482"/>
      <c r="F72" s="149"/>
      <c r="G72" s="89"/>
      <c r="H72" s="145"/>
      <c r="I72" s="155"/>
    </row>
    <row r="73" spans="1:9" s="125" customFormat="1" ht="15" customHeight="1" x14ac:dyDescent="0.25">
      <c r="A73" s="149">
        <v>43616</v>
      </c>
      <c r="B73" s="89">
        <v>2093.52</v>
      </c>
      <c r="C73" s="482" t="s">
        <v>343</v>
      </c>
      <c r="D73" s="482"/>
      <c r="E73" s="482"/>
      <c r="F73" s="149"/>
      <c r="G73" s="89"/>
      <c r="H73" s="145"/>
      <c r="I73" s="155"/>
    </row>
    <row r="74" spans="1:9" s="125" customFormat="1" ht="15" customHeight="1" x14ac:dyDescent="0.25">
      <c r="A74" s="149">
        <v>43616</v>
      </c>
      <c r="B74" s="89">
        <v>673</v>
      </c>
      <c r="C74" s="482" t="s">
        <v>397</v>
      </c>
      <c r="D74" s="482"/>
      <c r="E74" s="482"/>
      <c r="F74" s="149"/>
      <c r="G74" s="89"/>
      <c r="H74" s="145"/>
      <c r="I74" s="155"/>
    </row>
    <row r="75" spans="1:9" s="125" customFormat="1" ht="15" customHeight="1" x14ac:dyDescent="0.25">
      <c r="A75" s="149">
        <v>43616</v>
      </c>
      <c r="B75" s="89">
        <v>4</v>
      </c>
      <c r="C75" s="482" t="s">
        <v>217</v>
      </c>
      <c r="D75" s="482"/>
      <c r="E75" s="482"/>
      <c r="F75" s="149"/>
      <c r="G75" s="89"/>
      <c r="H75" s="145"/>
      <c r="I75" s="155"/>
    </row>
    <row r="76" spans="1:9" s="125" customFormat="1" ht="15" customHeight="1" x14ac:dyDescent="0.25">
      <c r="A76" s="149">
        <v>43616</v>
      </c>
      <c r="B76" s="89">
        <v>673</v>
      </c>
      <c r="C76" s="482" t="s">
        <v>542</v>
      </c>
      <c r="D76" s="482"/>
      <c r="E76" s="482"/>
      <c r="F76" s="149"/>
      <c r="G76" s="89"/>
      <c r="H76" s="145"/>
      <c r="I76" s="155"/>
    </row>
    <row r="77" spans="1:9" s="125" customFormat="1" ht="15" customHeight="1" x14ac:dyDescent="0.25">
      <c r="A77" s="149">
        <v>43616</v>
      </c>
      <c r="B77" s="89">
        <v>4</v>
      </c>
      <c r="C77" s="482" t="s">
        <v>217</v>
      </c>
      <c r="D77" s="482"/>
      <c r="E77" s="482"/>
      <c r="F77" s="149"/>
      <c r="G77" s="89"/>
      <c r="H77" s="145"/>
      <c r="I77" s="155"/>
    </row>
    <row r="78" spans="1:9" s="125" customFormat="1" ht="15" customHeight="1" x14ac:dyDescent="0.25">
      <c r="A78" s="149">
        <v>43616</v>
      </c>
      <c r="B78" s="89">
        <v>673</v>
      </c>
      <c r="C78" s="482" t="s">
        <v>289</v>
      </c>
      <c r="D78" s="482"/>
      <c r="E78" s="482"/>
      <c r="F78" s="149"/>
      <c r="G78" s="89"/>
      <c r="H78" s="145"/>
      <c r="I78" s="155"/>
    </row>
    <row r="79" spans="1:9" s="125" customFormat="1" ht="15" customHeight="1" x14ac:dyDescent="0.25">
      <c r="A79" s="149">
        <v>43616</v>
      </c>
      <c r="B79" s="89">
        <v>4</v>
      </c>
      <c r="C79" s="482" t="s">
        <v>217</v>
      </c>
      <c r="D79" s="482"/>
      <c r="E79" s="482"/>
      <c r="F79" s="149"/>
      <c r="G79" s="89"/>
      <c r="H79" s="145"/>
      <c r="I79" s="155"/>
    </row>
    <row r="80" spans="1:9" s="125" customFormat="1" ht="15" customHeight="1" x14ac:dyDescent="0.25">
      <c r="A80" s="149">
        <v>43616</v>
      </c>
      <c r="B80" s="89">
        <v>2020</v>
      </c>
      <c r="C80" s="482" t="s">
        <v>294</v>
      </c>
      <c r="D80" s="482"/>
      <c r="E80" s="482"/>
      <c r="F80" s="149"/>
      <c r="G80" s="89"/>
      <c r="H80" s="475"/>
      <c r="I80" s="534"/>
    </row>
    <row r="81" spans="2:7" x14ac:dyDescent="0.25">
      <c r="B81" s="125"/>
      <c r="C81" s="125"/>
      <c r="D81" s="125"/>
      <c r="E81" s="125"/>
      <c r="F81" s="125"/>
      <c r="G81" s="125"/>
    </row>
  </sheetData>
  <mergeCells count="111">
    <mergeCell ref="C6:D6"/>
    <mergeCell ref="C7:D7"/>
    <mergeCell ref="C8:D8"/>
    <mergeCell ref="C9:D9"/>
    <mergeCell ref="C10:D10"/>
    <mergeCell ref="E10:F10"/>
    <mergeCell ref="C2:I2"/>
    <mergeCell ref="C3:D4"/>
    <mergeCell ref="E3:F3"/>
    <mergeCell ref="G3:H3"/>
    <mergeCell ref="I3:I4"/>
    <mergeCell ref="C5:D5"/>
    <mergeCell ref="E5:F5"/>
    <mergeCell ref="G5:H5"/>
    <mergeCell ref="C15:E15"/>
    <mergeCell ref="H15:I15"/>
    <mergeCell ref="C16:E16"/>
    <mergeCell ref="H16:I16"/>
    <mergeCell ref="C17:E17"/>
    <mergeCell ref="H17:I17"/>
    <mergeCell ref="G10:H10"/>
    <mergeCell ref="A11:I11"/>
    <mergeCell ref="A12:I12"/>
    <mergeCell ref="A13:E13"/>
    <mergeCell ref="F13:I13"/>
    <mergeCell ref="C14:E14"/>
    <mergeCell ref="H14:I14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42:E42"/>
    <mergeCell ref="C43:E43"/>
    <mergeCell ref="C44:E44"/>
    <mergeCell ref="C45:E45"/>
    <mergeCell ref="C46:E46"/>
    <mergeCell ref="C47:E47"/>
    <mergeCell ref="C36:E36"/>
    <mergeCell ref="H36:I36"/>
    <mergeCell ref="C37:E37"/>
    <mergeCell ref="H37:I37"/>
    <mergeCell ref="C38:E38"/>
    <mergeCell ref="C39:E39"/>
    <mergeCell ref="C40:E40"/>
    <mergeCell ref="C41:E41"/>
    <mergeCell ref="H80:I80"/>
    <mergeCell ref="C80:E80"/>
    <mergeCell ref="C57:E57"/>
    <mergeCell ref="C58:E58"/>
    <mergeCell ref="C59:E59"/>
    <mergeCell ref="C60:E60"/>
    <mergeCell ref="C61:E61"/>
    <mergeCell ref="C48:E48"/>
    <mergeCell ref="C49:E49"/>
    <mergeCell ref="C50:E50"/>
    <mergeCell ref="C51:E51"/>
    <mergeCell ref="C52:E52"/>
    <mergeCell ref="C53:E53"/>
    <mergeCell ref="C62:E62"/>
    <mergeCell ref="C63:E63"/>
    <mergeCell ref="C64:E64"/>
    <mergeCell ref="C65:E65"/>
    <mergeCell ref="C66:E66"/>
    <mergeCell ref="C67:E67"/>
    <mergeCell ref="C54:E54"/>
    <mergeCell ref="C55:E55"/>
    <mergeCell ref="C56:E56"/>
    <mergeCell ref="C74:E74"/>
    <mergeCell ref="C75:E75"/>
    <mergeCell ref="C76:E76"/>
    <mergeCell ref="C77:E77"/>
    <mergeCell ref="C78:E78"/>
    <mergeCell ref="C79:E79"/>
    <mergeCell ref="C68:E68"/>
    <mergeCell ref="C69:E69"/>
    <mergeCell ref="C70:E70"/>
    <mergeCell ref="C71:E71"/>
    <mergeCell ref="C72:E72"/>
    <mergeCell ref="C73:E73"/>
  </mergeCells>
  <pageMargins left="0.7" right="0.7" top="0.75" bottom="0.75" header="0.3" footer="0.3"/>
  <pageSetup paperSize="9" scale="77" orientation="landscape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5" zoomScaleNormal="100" workbookViewId="0">
      <selection activeCell="B15" sqref="B15:G50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3.28515625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616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356" t="s">
        <v>1</v>
      </c>
      <c r="H3" s="356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 t="s">
        <v>2</v>
      </c>
      <c r="I4" s="412"/>
    </row>
    <row r="5" spans="1:9" ht="30.75" customHeight="1" x14ac:dyDescent="0.25">
      <c r="C5" s="425" t="s">
        <v>617</v>
      </c>
      <c r="D5" s="359"/>
      <c r="E5" s="360">
        <v>108942.96</v>
      </c>
      <c r="F5" s="360"/>
      <c r="G5" s="360">
        <v>8516.7999999999993</v>
      </c>
      <c r="H5" s="360"/>
      <c r="I5" s="27"/>
    </row>
    <row r="6" spans="1:9" x14ac:dyDescent="0.25">
      <c r="C6" s="419" t="s">
        <v>3</v>
      </c>
      <c r="D6" s="362"/>
      <c r="E6" s="10">
        <v>10895</v>
      </c>
      <c r="F6" s="10">
        <v>42753.59</v>
      </c>
      <c r="G6" s="10">
        <v>3059</v>
      </c>
      <c r="H6" s="10"/>
      <c r="I6" s="28"/>
    </row>
    <row r="7" spans="1:9" x14ac:dyDescent="0.25">
      <c r="C7" s="419" t="s">
        <v>473</v>
      </c>
      <c r="D7" s="362"/>
      <c r="E7" s="10">
        <v>0</v>
      </c>
      <c r="F7" s="10"/>
      <c r="G7" s="10"/>
      <c r="H7" s="10"/>
      <c r="I7" s="28"/>
    </row>
    <row r="8" spans="1:9" x14ac:dyDescent="0.25">
      <c r="C8" s="532" t="s">
        <v>298</v>
      </c>
      <c r="D8" s="533"/>
      <c r="E8" s="10">
        <v>0</v>
      </c>
      <c r="F8" s="10"/>
      <c r="G8" s="10"/>
      <c r="H8" s="10"/>
      <c r="I8" s="28"/>
    </row>
    <row r="9" spans="1:9" x14ac:dyDescent="0.25">
      <c r="C9" s="419" t="s">
        <v>6</v>
      </c>
      <c r="D9" s="362"/>
      <c r="E9" s="10">
        <v>58050.09</v>
      </c>
      <c r="F9" s="10"/>
      <c r="G9" s="10">
        <v>951</v>
      </c>
      <c r="H9" s="10"/>
      <c r="I9" s="28"/>
    </row>
    <row r="10" spans="1:9" ht="36.75" customHeight="1" thickBot="1" x14ac:dyDescent="0.3">
      <c r="C10" s="420" t="s">
        <v>618</v>
      </c>
      <c r="D10" s="421"/>
      <c r="E10" s="422">
        <f>E5+E6+F6+E7+E8-E9</f>
        <v>104541.45999999999</v>
      </c>
      <c r="F10" s="422"/>
      <c r="G10" s="422">
        <f>G5+G6+H6+G7+G8-G9</f>
        <v>10624.8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x14ac:dyDescent="0.25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51" t="s">
        <v>30</v>
      </c>
      <c r="B14" s="151" t="s">
        <v>31</v>
      </c>
      <c r="C14" s="349" t="s">
        <v>32</v>
      </c>
      <c r="D14" s="349"/>
      <c r="E14" s="349"/>
      <c r="F14" s="151" t="s">
        <v>30</v>
      </c>
      <c r="G14" s="151" t="s">
        <v>31</v>
      </c>
      <c r="H14" s="349" t="s">
        <v>32</v>
      </c>
      <c r="I14" s="349"/>
    </row>
    <row r="15" spans="1:9" s="125" customFormat="1" ht="15" customHeight="1" x14ac:dyDescent="0.25">
      <c r="A15" s="149">
        <v>43619</v>
      </c>
      <c r="B15" s="89">
        <v>1350</v>
      </c>
      <c r="C15" s="482" t="s">
        <v>619</v>
      </c>
      <c r="D15" s="482"/>
      <c r="E15" s="482"/>
      <c r="F15" s="149">
        <v>43626</v>
      </c>
      <c r="G15" s="89">
        <v>83</v>
      </c>
      <c r="H15" s="482" t="s">
        <v>239</v>
      </c>
      <c r="I15" s="482"/>
    </row>
    <row r="16" spans="1:9" s="125" customFormat="1" ht="15" customHeight="1" x14ac:dyDescent="0.25">
      <c r="A16" s="149">
        <v>43619</v>
      </c>
      <c r="B16" s="89">
        <v>4</v>
      </c>
      <c r="C16" s="482" t="s">
        <v>217</v>
      </c>
      <c r="D16" s="482"/>
      <c r="E16" s="482"/>
      <c r="F16" s="149">
        <v>43634</v>
      </c>
      <c r="G16" s="89">
        <v>48</v>
      </c>
      <c r="H16" s="482" t="s">
        <v>19</v>
      </c>
      <c r="I16" s="482"/>
    </row>
    <row r="17" spans="1:9" s="125" customFormat="1" ht="15" customHeight="1" x14ac:dyDescent="0.25">
      <c r="A17" s="149">
        <v>43619</v>
      </c>
      <c r="B17" s="89">
        <v>2750</v>
      </c>
      <c r="C17" s="482" t="s">
        <v>403</v>
      </c>
      <c r="D17" s="482"/>
      <c r="E17" s="482"/>
      <c r="F17" s="149">
        <v>43634</v>
      </c>
      <c r="G17" s="89">
        <v>548</v>
      </c>
      <c r="H17" s="482" t="s">
        <v>20</v>
      </c>
      <c r="I17" s="482"/>
    </row>
    <row r="18" spans="1:9" s="125" customFormat="1" ht="15" customHeight="1" x14ac:dyDescent="0.25">
      <c r="A18" s="149">
        <v>43619</v>
      </c>
      <c r="B18" s="89">
        <v>4</v>
      </c>
      <c r="C18" s="482" t="s">
        <v>217</v>
      </c>
      <c r="D18" s="482"/>
      <c r="E18" s="482"/>
      <c r="F18" s="149">
        <v>43634</v>
      </c>
      <c r="G18" s="89">
        <v>53</v>
      </c>
      <c r="H18" s="482" t="s">
        <v>194</v>
      </c>
      <c r="I18" s="482"/>
    </row>
    <row r="19" spans="1:9" s="125" customFormat="1" ht="15" customHeight="1" x14ac:dyDescent="0.25">
      <c r="A19" s="149">
        <v>43619</v>
      </c>
      <c r="B19" s="89">
        <v>2302.44</v>
      </c>
      <c r="C19" s="482" t="s">
        <v>404</v>
      </c>
      <c r="D19" s="482"/>
      <c r="E19" s="482"/>
      <c r="F19" s="149">
        <v>43634</v>
      </c>
      <c r="G19" s="89">
        <v>149</v>
      </c>
      <c r="H19" s="482" t="s">
        <v>22</v>
      </c>
      <c r="I19" s="482"/>
    </row>
    <row r="20" spans="1:9" s="125" customFormat="1" ht="15" customHeight="1" x14ac:dyDescent="0.25">
      <c r="A20" s="149">
        <v>43619</v>
      </c>
      <c r="B20" s="89">
        <v>4</v>
      </c>
      <c r="C20" s="482" t="s">
        <v>217</v>
      </c>
      <c r="D20" s="482"/>
      <c r="E20" s="482"/>
      <c r="F20" s="149">
        <v>43634</v>
      </c>
      <c r="G20" s="89">
        <v>70</v>
      </c>
      <c r="H20" s="482" t="s">
        <v>21</v>
      </c>
      <c r="I20" s="482"/>
    </row>
    <row r="21" spans="1:9" s="125" customFormat="1" ht="15" customHeight="1" x14ac:dyDescent="0.25">
      <c r="A21" s="149">
        <v>43619</v>
      </c>
      <c r="B21" s="89">
        <v>2250</v>
      </c>
      <c r="C21" s="482" t="s">
        <v>409</v>
      </c>
      <c r="D21" s="482"/>
      <c r="E21" s="482"/>
      <c r="F21" s="149"/>
      <c r="G21" s="89"/>
      <c r="H21" s="482"/>
      <c r="I21" s="482"/>
    </row>
    <row r="22" spans="1:9" s="125" customFormat="1" ht="15" customHeight="1" x14ac:dyDescent="0.25">
      <c r="A22" s="149">
        <v>43619</v>
      </c>
      <c r="B22" s="89">
        <v>2</v>
      </c>
      <c r="C22" s="482" t="s">
        <v>217</v>
      </c>
      <c r="D22" s="482"/>
      <c r="E22" s="482"/>
      <c r="F22" s="149"/>
      <c r="G22" s="89"/>
      <c r="H22" s="482"/>
      <c r="I22" s="482"/>
    </row>
    <row r="23" spans="1:9" s="125" customFormat="1" ht="15" customHeight="1" x14ac:dyDescent="0.25">
      <c r="A23" s="149">
        <v>43626</v>
      </c>
      <c r="B23" s="89">
        <v>38845.599999999999</v>
      </c>
      <c r="C23" s="482" t="s">
        <v>523</v>
      </c>
      <c r="D23" s="482"/>
      <c r="E23" s="482"/>
      <c r="F23" s="149"/>
      <c r="G23" s="89"/>
      <c r="H23" s="475"/>
      <c r="I23" s="534"/>
    </row>
    <row r="24" spans="1:9" s="125" customFormat="1" ht="15" customHeight="1" x14ac:dyDescent="0.25">
      <c r="A24" s="149">
        <v>43626</v>
      </c>
      <c r="B24" s="89">
        <v>4</v>
      </c>
      <c r="C24" s="482" t="s">
        <v>217</v>
      </c>
      <c r="D24" s="482"/>
      <c r="E24" s="482"/>
      <c r="F24" s="149"/>
      <c r="G24" s="89"/>
      <c r="H24" s="482"/>
      <c r="I24" s="482"/>
    </row>
    <row r="25" spans="1:9" s="125" customFormat="1" ht="15" customHeight="1" x14ac:dyDescent="0.25">
      <c r="A25" s="149">
        <v>43626</v>
      </c>
      <c r="B25" s="89">
        <v>61.3</v>
      </c>
      <c r="C25" s="482" t="s">
        <v>483</v>
      </c>
      <c r="D25" s="482"/>
      <c r="E25" s="482"/>
      <c r="F25" s="149"/>
      <c r="G25" s="89"/>
      <c r="H25" s="475"/>
      <c r="I25" s="534"/>
    </row>
    <row r="26" spans="1:9" s="125" customFormat="1" ht="15" customHeight="1" x14ac:dyDescent="0.25">
      <c r="A26" s="149">
        <v>43627</v>
      </c>
      <c r="B26" s="89">
        <v>1500</v>
      </c>
      <c r="C26" s="482" t="s">
        <v>620</v>
      </c>
      <c r="D26" s="482"/>
      <c r="E26" s="482"/>
      <c r="F26" s="149"/>
      <c r="G26" s="89"/>
      <c r="H26" s="475"/>
      <c r="I26" s="534"/>
    </row>
    <row r="27" spans="1:9" s="125" customFormat="1" ht="15" customHeight="1" x14ac:dyDescent="0.25">
      <c r="A27" s="149">
        <v>43627</v>
      </c>
      <c r="B27" s="89">
        <v>4</v>
      </c>
      <c r="C27" s="482" t="s">
        <v>217</v>
      </c>
      <c r="D27" s="482"/>
      <c r="E27" s="482"/>
      <c r="F27" s="149"/>
      <c r="G27" s="89"/>
      <c r="H27" s="475"/>
      <c r="I27" s="534"/>
    </row>
    <row r="28" spans="1:9" s="125" customFormat="1" ht="15" customHeight="1" x14ac:dyDescent="0.25">
      <c r="A28" s="149">
        <v>43627</v>
      </c>
      <c r="B28" s="89">
        <v>2300</v>
      </c>
      <c r="C28" s="482" t="s">
        <v>474</v>
      </c>
      <c r="D28" s="482"/>
      <c r="E28" s="482"/>
      <c r="F28" s="149"/>
      <c r="G28" s="89"/>
      <c r="H28" s="475"/>
      <c r="I28" s="534"/>
    </row>
    <row r="29" spans="1:9" s="125" customFormat="1" ht="15" customHeight="1" x14ac:dyDescent="0.25">
      <c r="A29" s="149">
        <v>43627</v>
      </c>
      <c r="B29" s="89">
        <v>4</v>
      </c>
      <c r="C29" s="482" t="s">
        <v>217</v>
      </c>
      <c r="D29" s="482"/>
      <c r="E29" s="482"/>
      <c r="F29" s="149"/>
      <c r="G29" s="89"/>
      <c r="H29" s="475"/>
      <c r="I29" s="534"/>
    </row>
    <row r="30" spans="1:9" s="125" customFormat="1" ht="15" customHeight="1" x14ac:dyDescent="0.25">
      <c r="A30" s="149">
        <v>43628</v>
      </c>
      <c r="B30" s="89">
        <v>69.900000000000006</v>
      </c>
      <c r="C30" s="482" t="s">
        <v>273</v>
      </c>
      <c r="D30" s="482"/>
      <c r="E30" s="482"/>
      <c r="F30" s="149"/>
      <c r="G30" s="89"/>
      <c r="H30" s="475"/>
      <c r="I30" s="534"/>
    </row>
    <row r="31" spans="1:9" s="125" customFormat="1" ht="15" customHeight="1" x14ac:dyDescent="0.25">
      <c r="A31" s="149">
        <v>43629</v>
      </c>
      <c r="B31" s="89">
        <v>200</v>
      </c>
      <c r="C31" s="482" t="s">
        <v>621</v>
      </c>
      <c r="D31" s="482"/>
      <c r="E31" s="482"/>
      <c r="F31" s="149"/>
      <c r="G31" s="89"/>
      <c r="H31" s="475"/>
      <c r="I31" s="534"/>
    </row>
    <row r="32" spans="1:9" s="125" customFormat="1" ht="15" customHeight="1" x14ac:dyDescent="0.25">
      <c r="A32" s="149">
        <v>43629</v>
      </c>
      <c r="B32" s="89">
        <v>4</v>
      </c>
      <c r="C32" s="482" t="s">
        <v>217</v>
      </c>
      <c r="D32" s="482"/>
      <c r="E32" s="482"/>
      <c r="F32" s="149"/>
      <c r="G32" s="89"/>
      <c r="H32" s="475"/>
      <c r="I32" s="534"/>
    </row>
    <row r="33" spans="1:9" s="125" customFormat="1" ht="15" customHeight="1" x14ac:dyDescent="0.25">
      <c r="A33" s="149">
        <v>43629</v>
      </c>
      <c r="B33" s="89">
        <v>200</v>
      </c>
      <c r="C33" s="482" t="s">
        <v>529</v>
      </c>
      <c r="D33" s="482"/>
      <c r="E33" s="482"/>
      <c r="F33" s="149"/>
      <c r="G33" s="89"/>
      <c r="H33" s="475"/>
      <c r="I33" s="534"/>
    </row>
    <row r="34" spans="1:9" s="125" customFormat="1" ht="15" customHeight="1" x14ac:dyDescent="0.25">
      <c r="A34" s="149">
        <v>43633</v>
      </c>
      <c r="B34" s="89">
        <v>1000</v>
      </c>
      <c r="C34" s="482" t="s">
        <v>459</v>
      </c>
      <c r="D34" s="482"/>
      <c r="E34" s="482"/>
      <c r="F34" s="149"/>
      <c r="G34" s="89"/>
      <c r="H34" s="475"/>
      <c r="I34" s="534"/>
    </row>
    <row r="35" spans="1:9" s="125" customFormat="1" ht="15" customHeight="1" x14ac:dyDescent="0.25">
      <c r="A35" s="149">
        <v>43633</v>
      </c>
      <c r="B35" s="89">
        <v>4</v>
      </c>
      <c r="C35" s="482" t="s">
        <v>217</v>
      </c>
      <c r="D35" s="482"/>
      <c r="E35" s="482"/>
      <c r="F35" s="149"/>
      <c r="G35" s="89"/>
      <c r="H35" s="475"/>
      <c r="I35" s="534"/>
    </row>
    <row r="36" spans="1:9" s="125" customFormat="1" ht="15" customHeight="1" x14ac:dyDescent="0.25">
      <c r="A36" s="149">
        <v>43634</v>
      </c>
      <c r="B36" s="89">
        <v>1313</v>
      </c>
      <c r="C36" s="482" t="s">
        <v>570</v>
      </c>
      <c r="D36" s="482"/>
      <c r="E36" s="482"/>
      <c r="F36" s="149"/>
      <c r="G36" s="89"/>
      <c r="H36" s="475"/>
      <c r="I36" s="534"/>
    </row>
    <row r="37" spans="1:9" s="125" customFormat="1" ht="15" customHeight="1" x14ac:dyDescent="0.25">
      <c r="A37" s="149">
        <v>43634</v>
      </c>
      <c r="B37" s="89">
        <v>51</v>
      </c>
      <c r="C37" s="482" t="s">
        <v>544</v>
      </c>
      <c r="D37" s="482"/>
      <c r="E37" s="482"/>
      <c r="F37" s="149"/>
      <c r="G37" s="89"/>
      <c r="H37" s="475"/>
      <c r="I37" s="534"/>
    </row>
    <row r="38" spans="1:9" s="125" customFormat="1" ht="15" customHeight="1" x14ac:dyDescent="0.25">
      <c r="A38" s="149">
        <v>43634</v>
      </c>
      <c r="B38" s="89">
        <v>339</v>
      </c>
      <c r="C38" s="482" t="s">
        <v>543</v>
      </c>
      <c r="D38" s="482"/>
      <c r="E38" s="482"/>
      <c r="F38" s="149"/>
      <c r="G38" s="89"/>
      <c r="H38" s="145"/>
      <c r="I38" s="155"/>
    </row>
    <row r="39" spans="1:9" s="125" customFormat="1" ht="15" customHeight="1" x14ac:dyDescent="0.25">
      <c r="A39" s="149">
        <v>43636</v>
      </c>
      <c r="B39" s="89">
        <v>200</v>
      </c>
      <c r="C39" s="482" t="s">
        <v>529</v>
      </c>
      <c r="D39" s="482"/>
      <c r="E39" s="482"/>
      <c r="F39" s="149"/>
      <c r="G39" s="89"/>
      <c r="H39" s="145"/>
      <c r="I39" s="155"/>
    </row>
    <row r="40" spans="1:9" s="125" customFormat="1" ht="15" customHeight="1" x14ac:dyDescent="0.25">
      <c r="A40" s="149">
        <v>43640</v>
      </c>
      <c r="B40" s="89">
        <v>1000</v>
      </c>
      <c r="C40" s="482" t="s">
        <v>238</v>
      </c>
      <c r="D40" s="482"/>
      <c r="E40" s="482"/>
      <c r="F40" s="149"/>
      <c r="G40" s="89"/>
      <c r="H40" s="145"/>
      <c r="I40" s="155"/>
    </row>
    <row r="41" spans="1:9" s="125" customFormat="1" ht="15" customHeight="1" x14ac:dyDescent="0.25">
      <c r="A41" s="149">
        <v>43640</v>
      </c>
      <c r="B41" s="89">
        <v>3</v>
      </c>
      <c r="C41" s="482" t="s">
        <v>217</v>
      </c>
      <c r="D41" s="482"/>
      <c r="E41" s="482"/>
      <c r="F41" s="149"/>
      <c r="G41" s="89"/>
      <c r="H41" s="145"/>
      <c r="I41" s="155"/>
    </row>
    <row r="42" spans="1:9" s="125" customFormat="1" ht="15" customHeight="1" x14ac:dyDescent="0.25">
      <c r="A42" s="149">
        <v>43641</v>
      </c>
      <c r="B42" s="89">
        <v>200</v>
      </c>
      <c r="C42" s="482" t="s">
        <v>529</v>
      </c>
      <c r="D42" s="482"/>
      <c r="E42" s="482"/>
      <c r="F42" s="149"/>
      <c r="G42" s="89"/>
      <c r="H42" s="145"/>
      <c r="I42" s="155"/>
    </row>
    <row r="43" spans="1:9" s="125" customFormat="1" ht="15" customHeight="1" x14ac:dyDescent="0.25">
      <c r="A43" s="149">
        <v>43643</v>
      </c>
      <c r="B43" s="89">
        <v>365.85</v>
      </c>
      <c r="C43" s="482" t="s">
        <v>620</v>
      </c>
      <c r="D43" s="482"/>
      <c r="E43" s="482"/>
      <c r="F43" s="149"/>
      <c r="G43" s="89"/>
      <c r="H43" s="145"/>
      <c r="I43" s="155"/>
    </row>
    <row r="44" spans="1:9" s="125" customFormat="1" ht="15" customHeight="1" x14ac:dyDescent="0.25">
      <c r="A44" s="149">
        <v>43643</v>
      </c>
      <c r="B44" s="89">
        <v>4</v>
      </c>
      <c r="C44" s="482" t="s">
        <v>217</v>
      </c>
      <c r="D44" s="482"/>
      <c r="E44" s="482"/>
      <c r="F44" s="149"/>
      <c r="G44" s="89"/>
      <c r="H44" s="145"/>
      <c r="I44" s="155"/>
    </row>
    <row r="45" spans="1:9" s="125" customFormat="1" ht="15" customHeight="1" x14ac:dyDescent="0.25">
      <c r="A45" s="149">
        <v>43643</v>
      </c>
      <c r="B45" s="89">
        <v>450</v>
      </c>
      <c r="C45" s="482" t="s">
        <v>619</v>
      </c>
      <c r="D45" s="482"/>
      <c r="E45" s="482"/>
      <c r="F45" s="149"/>
      <c r="G45" s="89"/>
      <c r="H45" s="145"/>
      <c r="I45" s="155"/>
    </row>
    <row r="46" spans="1:9" s="125" customFormat="1" ht="15" customHeight="1" x14ac:dyDescent="0.25">
      <c r="A46" s="149">
        <v>43643</v>
      </c>
      <c r="B46" s="89">
        <v>4</v>
      </c>
      <c r="C46" s="482" t="s">
        <v>217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43643</v>
      </c>
      <c r="B47" s="89">
        <v>53</v>
      </c>
      <c r="C47" s="482" t="s">
        <v>568</v>
      </c>
      <c r="D47" s="482"/>
      <c r="E47" s="482"/>
      <c r="F47" s="149"/>
      <c r="G47" s="89"/>
      <c r="H47" s="145"/>
      <c r="I47" s="155"/>
    </row>
    <row r="48" spans="1:9" s="125" customFormat="1" ht="15" customHeight="1" x14ac:dyDescent="0.25">
      <c r="A48" s="149">
        <v>43644</v>
      </c>
      <c r="B48" s="89">
        <v>1000</v>
      </c>
      <c r="C48" s="482" t="s">
        <v>564</v>
      </c>
      <c r="D48" s="482"/>
      <c r="E48" s="482"/>
      <c r="F48" s="149"/>
      <c r="G48" s="89"/>
      <c r="H48" s="145"/>
      <c r="I48" s="155"/>
    </row>
    <row r="49" spans="1:9" s="125" customFormat="1" ht="15" customHeight="1" x14ac:dyDescent="0.25">
      <c r="A49" s="149">
        <v>43644</v>
      </c>
      <c r="B49" s="89">
        <v>4</v>
      </c>
      <c r="C49" s="482" t="s">
        <v>217</v>
      </c>
      <c r="D49" s="482"/>
      <c r="E49" s="482"/>
      <c r="F49" s="149"/>
      <c r="G49" s="89"/>
      <c r="H49" s="145"/>
      <c r="I49" s="155"/>
    </row>
    <row r="50" spans="1:9" s="125" customFormat="1" ht="15" customHeight="1" x14ac:dyDescent="0.25">
      <c r="A50" s="149">
        <v>43645</v>
      </c>
      <c r="B50" s="89">
        <v>200</v>
      </c>
      <c r="C50" s="482" t="s">
        <v>529</v>
      </c>
      <c r="D50" s="482"/>
      <c r="E50" s="482"/>
      <c r="F50" s="149"/>
      <c r="G50" s="89"/>
      <c r="H50" s="145"/>
      <c r="I50" s="155"/>
    </row>
  </sheetData>
  <mergeCells count="80">
    <mergeCell ref="C46:E46"/>
    <mergeCell ref="C47:E47"/>
    <mergeCell ref="C48:E48"/>
    <mergeCell ref="C49:E49"/>
    <mergeCell ref="C50:E50"/>
    <mergeCell ref="C45:E45"/>
    <mergeCell ref="C36:E36"/>
    <mergeCell ref="H36:I36"/>
    <mergeCell ref="C37:E37"/>
    <mergeCell ref="H37:I37"/>
    <mergeCell ref="C38:E38"/>
    <mergeCell ref="C39:E39"/>
    <mergeCell ref="C40:E40"/>
    <mergeCell ref="C41:E41"/>
    <mergeCell ref="C42:E42"/>
    <mergeCell ref="C43:E43"/>
    <mergeCell ref="C44:E44"/>
    <mergeCell ref="C33:E33"/>
    <mergeCell ref="H33:I33"/>
    <mergeCell ref="C34:E34"/>
    <mergeCell ref="H34:I34"/>
    <mergeCell ref="C35:E35"/>
    <mergeCell ref="H35:I35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C14:E14"/>
    <mergeCell ref="H14:I14"/>
    <mergeCell ref="C6:D6"/>
    <mergeCell ref="C7:D7"/>
    <mergeCell ref="C8:D8"/>
    <mergeCell ref="C9:D9"/>
    <mergeCell ref="C10:D10"/>
    <mergeCell ref="E10:F10"/>
    <mergeCell ref="G10:H10"/>
    <mergeCell ref="A11:I11"/>
    <mergeCell ref="A12:I12"/>
    <mergeCell ref="A13:E13"/>
    <mergeCell ref="F13:I13"/>
    <mergeCell ref="C5:D5"/>
    <mergeCell ref="E5:F5"/>
    <mergeCell ref="G5:H5"/>
    <mergeCell ref="C2:I2"/>
    <mergeCell ref="C3:D4"/>
    <mergeCell ref="E3:F3"/>
    <mergeCell ref="G3:H3"/>
    <mergeCell ref="I3:I4"/>
  </mergeCells>
  <pageMargins left="0.7" right="0.7" top="0.75" bottom="0.75" header="0.3" footer="0.3"/>
  <pageSetup paperSize="9" scale="77" orientation="landscape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opLeftCell="A55" zoomScaleNormal="100" workbookViewId="0">
      <selection activeCell="C75" sqref="C75:E75"/>
    </sheetView>
  </sheetViews>
  <sheetFormatPr defaultRowHeight="15" x14ac:dyDescent="0.25"/>
  <cols>
    <col min="1" max="2" width="12" bestFit="1" customWidth="1"/>
    <col min="3" max="4" width="11.42578125" bestFit="1" customWidth="1"/>
    <col min="5" max="5" width="13.28515625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622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424" t="s">
        <v>1</v>
      </c>
      <c r="H3" s="538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/>
      <c r="I4" s="412"/>
    </row>
    <row r="5" spans="1:9" ht="30.75" customHeight="1" x14ac:dyDescent="0.25">
      <c r="C5" s="539" t="s">
        <v>623</v>
      </c>
      <c r="D5" s="540"/>
      <c r="E5" s="156">
        <v>104541.46</v>
      </c>
      <c r="F5" s="156">
        <v>2337.36</v>
      </c>
      <c r="G5" s="541">
        <v>10624.8</v>
      </c>
      <c r="H5" s="542"/>
      <c r="I5" s="27"/>
    </row>
    <row r="6" spans="1:9" x14ac:dyDescent="0.25">
      <c r="C6" s="532" t="s">
        <v>3</v>
      </c>
      <c r="D6" s="533"/>
      <c r="E6" s="10">
        <v>9332</v>
      </c>
      <c r="F6" s="10">
        <f>44591.31</f>
        <v>44591.31</v>
      </c>
      <c r="G6" s="541">
        <v>4533</v>
      </c>
      <c r="H6" s="542"/>
      <c r="I6" s="28"/>
    </row>
    <row r="7" spans="1:9" x14ac:dyDescent="0.25">
      <c r="C7" s="494" t="s">
        <v>625</v>
      </c>
      <c r="D7" s="495"/>
      <c r="E7" s="10">
        <v>25</v>
      </c>
      <c r="F7" s="10">
        <v>1474.7</v>
      </c>
      <c r="G7" s="541">
        <v>47</v>
      </c>
      <c r="H7" s="542"/>
      <c r="I7" s="28"/>
    </row>
    <row r="8" spans="1:9" x14ac:dyDescent="0.25">
      <c r="C8" s="532" t="s">
        <v>6</v>
      </c>
      <c r="D8" s="533"/>
      <c r="E8" s="10">
        <v>100807.79</v>
      </c>
      <c r="F8" s="10">
        <v>43232.47</v>
      </c>
      <c r="G8" s="541">
        <v>1258</v>
      </c>
      <c r="H8" s="542"/>
      <c r="I8" s="28"/>
    </row>
    <row r="9" spans="1:9" ht="36.75" customHeight="1" thickBot="1" x14ac:dyDescent="0.3">
      <c r="C9" s="420" t="s">
        <v>624</v>
      </c>
      <c r="D9" s="421"/>
      <c r="E9" s="157">
        <f>E5+E6+E7+F8-E8</f>
        <v>56323.14</v>
      </c>
      <c r="F9" s="157">
        <f>F5+F6+F7-F8</f>
        <v>5170.8999999999942</v>
      </c>
      <c r="G9" s="422">
        <f>G5+G6+G7-G8</f>
        <v>13946.8</v>
      </c>
      <c r="H9" s="422"/>
      <c r="I9" s="30"/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x14ac:dyDescent="0.25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51" t="s">
        <v>30</v>
      </c>
      <c r="B13" s="151" t="s">
        <v>31</v>
      </c>
      <c r="C13" s="349" t="s">
        <v>32</v>
      </c>
      <c r="D13" s="349"/>
      <c r="E13" s="349"/>
      <c r="F13" s="151" t="s">
        <v>30</v>
      </c>
      <c r="G13" s="151" t="s">
        <v>31</v>
      </c>
      <c r="H13" s="349" t="s">
        <v>32</v>
      </c>
      <c r="I13" s="349"/>
    </row>
    <row r="14" spans="1:9" s="125" customFormat="1" ht="15" customHeight="1" x14ac:dyDescent="0.25">
      <c r="A14" s="149">
        <v>43647</v>
      </c>
      <c r="B14" s="89">
        <v>2020</v>
      </c>
      <c r="C14" s="491" t="s">
        <v>294</v>
      </c>
      <c r="D14" s="512"/>
      <c r="E14" s="543"/>
      <c r="F14" s="149">
        <v>43648</v>
      </c>
      <c r="G14" s="89">
        <v>472</v>
      </c>
      <c r="H14" s="482" t="s">
        <v>18</v>
      </c>
      <c r="I14" s="482"/>
    </row>
    <row r="15" spans="1:9" s="125" customFormat="1" ht="15" customHeight="1" x14ac:dyDescent="0.25">
      <c r="A15" s="149">
        <v>43647</v>
      </c>
      <c r="B15" s="89">
        <v>4</v>
      </c>
      <c r="C15" s="491" t="s">
        <v>217</v>
      </c>
      <c r="D15" s="512"/>
      <c r="E15" s="543"/>
      <c r="F15" s="149">
        <v>43650</v>
      </c>
      <c r="G15" s="89">
        <v>140</v>
      </c>
      <c r="H15" s="482" t="s">
        <v>239</v>
      </c>
      <c r="I15" s="482"/>
    </row>
    <row r="16" spans="1:9" s="125" customFormat="1" ht="15" customHeight="1" x14ac:dyDescent="0.25">
      <c r="A16" s="149">
        <v>43647</v>
      </c>
      <c r="B16" s="89">
        <v>673</v>
      </c>
      <c r="C16" s="491" t="s">
        <v>289</v>
      </c>
      <c r="D16" s="512"/>
      <c r="E16" s="543"/>
      <c r="F16" s="149">
        <v>43662</v>
      </c>
      <c r="G16" s="89">
        <v>33</v>
      </c>
      <c r="H16" s="482" t="s">
        <v>194</v>
      </c>
      <c r="I16" s="482"/>
    </row>
    <row r="17" spans="1:9" s="125" customFormat="1" ht="15" customHeight="1" x14ac:dyDescent="0.25">
      <c r="A17" s="149">
        <v>43647</v>
      </c>
      <c r="B17" s="89">
        <v>4</v>
      </c>
      <c r="C17" s="491" t="s">
        <v>217</v>
      </c>
      <c r="D17" s="512"/>
      <c r="E17" s="543"/>
      <c r="F17" s="149">
        <v>43662</v>
      </c>
      <c r="G17" s="89">
        <v>126</v>
      </c>
      <c r="H17" s="482" t="s">
        <v>22</v>
      </c>
      <c r="I17" s="482"/>
    </row>
    <row r="18" spans="1:9" s="125" customFormat="1" ht="15" customHeight="1" x14ac:dyDescent="0.25">
      <c r="A18" s="149">
        <v>43647</v>
      </c>
      <c r="B18" s="89">
        <v>673</v>
      </c>
      <c r="C18" s="491" t="s">
        <v>397</v>
      </c>
      <c r="D18" s="512"/>
      <c r="E18" s="543"/>
      <c r="F18" s="149">
        <v>43662</v>
      </c>
      <c r="G18" s="89">
        <v>37</v>
      </c>
      <c r="H18" s="482" t="s">
        <v>19</v>
      </c>
      <c r="I18" s="482"/>
    </row>
    <row r="19" spans="1:9" s="125" customFormat="1" ht="15" customHeight="1" x14ac:dyDescent="0.25">
      <c r="A19" s="149">
        <v>43647</v>
      </c>
      <c r="B19" s="89">
        <v>4</v>
      </c>
      <c r="C19" s="491" t="s">
        <v>217</v>
      </c>
      <c r="D19" s="512"/>
      <c r="E19" s="543"/>
      <c r="F19" s="149">
        <v>43662</v>
      </c>
      <c r="G19" s="89">
        <v>394</v>
      </c>
      <c r="H19" s="482" t="s">
        <v>20</v>
      </c>
      <c r="I19" s="482"/>
    </row>
    <row r="20" spans="1:9" s="125" customFormat="1" ht="15" customHeight="1" x14ac:dyDescent="0.25">
      <c r="A20" s="149">
        <v>43647</v>
      </c>
      <c r="B20" s="89">
        <v>673</v>
      </c>
      <c r="C20" s="491" t="s">
        <v>542</v>
      </c>
      <c r="D20" s="512"/>
      <c r="E20" s="543"/>
      <c r="F20" s="149">
        <v>43662</v>
      </c>
      <c r="G20" s="89">
        <v>56</v>
      </c>
      <c r="H20" s="482" t="s">
        <v>21</v>
      </c>
      <c r="I20" s="482"/>
    </row>
    <row r="21" spans="1:9" s="125" customFormat="1" ht="15" customHeight="1" x14ac:dyDescent="0.25">
      <c r="A21" s="149">
        <v>43647</v>
      </c>
      <c r="B21" s="89">
        <v>4</v>
      </c>
      <c r="C21" s="491" t="s">
        <v>217</v>
      </c>
      <c r="D21" s="512"/>
      <c r="E21" s="543"/>
      <c r="F21" s="149"/>
      <c r="G21" s="89"/>
      <c r="H21" s="482"/>
      <c r="I21" s="482"/>
    </row>
    <row r="22" spans="1:9" s="125" customFormat="1" ht="15" customHeight="1" x14ac:dyDescent="0.25">
      <c r="A22" s="149">
        <v>43647</v>
      </c>
      <c r="B22" s="89">
        <v>4</v>
      </c>
      <c r="C22" s="491" t="s">
        <v>217</v>
      </c>
      <c r="D22" s="512"/>
      <c r="E22" s="543"/>
      <c r="F22" s="149"/>
      <c r="G22" s="89"/>
      <c r="H22" s="475"/>
      <c r="I22" s="534"/>
    </row>
    <row r="23" spans="1:9" s="125" customFormat="1" ht="15" customHeight="1" x14ac:dyDescent="0.25">
      <c r="A23" s="149">
        <v>43647</v>
      </c>
      <c r="B23" s="89">
        <v>4</v>
      </c>
      <c r="C23" s="482" t="s">
        <v>217</v>
      </c>
      <c r="D23" s="482"/>
      <c r="E23" s="482"/>
      <c r="F23" s="149"/>
      <c r="G23" s="89"/>
      <c r="H23" s="482"/>
      <c r="I23" s="482"/>
    </row>
    <row r="24" spans="1:9" s="125" customFormat="1" ht="15" customHeight="1" x14ac:dyDescent="0.25">
      <c r="A24" s="149">
        <v>43647</v>
      </c>
      <c r="B24" s="89">
        <v>4</v>
      </c>
      <c r="C24" s="482" t="s">
        <v>217</v>
      </c>
      <c r="D24" s="482"/>
      <c r="E24" s="482"/>
      <c r="F24" s="149"/>
      <c r="G24" s="89"/>
      <c r="H24" s="475"/>
      <c r="I24" s="534"/>
    </row>
    <row r="25" spans="1:9" s="125" customFormat="1" ht="15" customHeight="1" x14ac:dyDescent="0.25">
      <c r="A25" s="149">
        <v>43647</v>
      </c>
      <c r="B25" s="89">
        <v>2843.26</v>
      </c>
      <c r="C25" s="482" t="s">
        <v>343</v>
      </c>
      <c r="D25" s="482"/>
      <c r="E25" s="482"/>
      <c r="F25" s="149"/>
      <c r="G25" s="89"/>
      <c r="H25" s="145"/>
      <c r="I25" s="155"/>
    </row>
    <row r="26" spans="1:9" s="125" customFormat="1" ht="15" customHeight="1" x14ac:dyDescent="0.25">
      <c r="A26" s="149">
        <v>43648</v>
      </c>
      <c r="B26" s="89">
        <v>3540</v>
      </c>
      <c r="C26" s="482" t="s">
        <v>631</v>
      </c>
      <c r="D26" s="482"/>
      <c r="E26" s="482"/>
      <c r="F26" s="149"/>
      <c r="G26" s="89"/>
      <c r="H26" s="145"/>
      <c r="I26" s="155"/>
    </row>
    <row r="27" spans="1:9" s="125" customFormat="1" ht="15" customHeight="1" x14ac:dyDescent="0.25">
      <c r="A27" s="149">
        <v>43648</v>
      </c>
      <c r="B27" s="89">
        <v>4</v>
      </c>
      <c r="C27" s="482" t="s">
        <v>217</v>
      </c>
      <c r="D27" s="482"/>
      <c r="E27" s="482"/>
      <c r="F27" s="149"/>
      <c r="G27" s="89"/>
      <c r="H27" s="475"/>
      <c r="I27" s="534"/>
    </row>
    <row r="28" spans="1:9" s="125" customFormat="1" ht="15" customHeight="1" x14ac:dyDescent="0.25">
      <c r="A28" s="149">
        <v>43649</v>
      </c>
      <c r="B28" s="89">
        <v>1500</v>
      </c>
      <c r="C28" s="482" t="s">
        <v>626</v>
      </c>
      <c r="D28" s="482"/>
      <c r="E28" s="482"/>
      <c r="F28" s="149"/>
      <c r="G28" s="89"/>
      <c r="H28" s="475"/>
      <c r="I28" s="534"/>
    </row>
    <row r="29" spans="1:9" s="125" customFormat="1" ht="15" customHeight="1" x14ac:dyDescent="0.25">
      <c r="A29" s="149">
        <v>43649</v>
      </c>
      <c r="B29" s="89">
        <v>4</v>
      </c>
      <c r="C29" s="482" t="s">
        <v>217</v>
      </c>
      <c r="D29" s="482"/>
      <c r="E29" s="482"/>
      <c r="F29" s="149"/>
      <c r="G29" s="89"/>
      <c r="H29" s="475"/>
      <c r="I29" s="534"/>
    </row>
    <row r="30" spans="1:9" s="125" customFormat="1" ht="15" customHeight="1" x14ac:dyDescent="0.25">
      <c r="A30" s="149">
        <v>43649</v>
      </c>
      <c r="B30" s="89">
        <v>400</v>
      </c>
      <c r="C30" s="491" t="s">
        <v>632</v>
      </c>
      <c r="D30" s="512"/>
      <c r="E30" s="543"/>
      <c r="F30" s="149"/>
      <c r="G30" s="89"/>
      <c r="H30" s="145"/>
      <c r="I30" s="155"/>
    </row>
    <row r="31" spans="1:9" s="125" customFormat="1" ht="15" customHeight="1" x14ac:dyDescent="0.25">
      <c r="A31" s="149">
        <v>43649</v>
      </c>
      <c r="B31" s="89">
        <v>4</v>
      </c>
      <c r="C31" s="482" t="s">
        <v>217</v>
      </c>
      <c r="D31" s="482"/>
      <c r="E31" s="482"/>
      <c r="F31" s="149"/>
      <c r="G31" s="89"/>
      <c r="H31" s="475"/>
      <c r="I31" s="534"/>
    </row>
    <row r="32" spans="1:9" s="125" customFormat="1" ht="15" customHeight="1" x14ac:dyDescent="0.25">
      <c r="A32" s="149">
        <v>43649</v>
      </c>
      <c r="B32" s="89">
        <v>2300</v>
      </c>
      <c r="C32" s="482" t="s">
        <v>474</v>
      </c>
      <c r="D32" s="482"/>
      <c r="E32" s="482"/>
      <c r="F32" s="149"/>
      <c r="G32" s="89"/>
      <c r="H32" s="475"/>
      <c r="I32" s="534"/>
    </row>
    <row r="33" spans="1:9" s="125" customFormat="1" ht="15" customHeight="1" x14ac:dyDescent="0.25">
      <c r="A33" s="149">
        <v>43649</v>
      </c>
      <c r="B33" s="89">
        <v>4</v>
      </c>
      <c r="C33" s="482" t="s">
        <v>217</v>
      </c>
      <c r="D33" s="482"/>
      <c r="E33" s="482"/>
      <c r="F33" s="149"/>
      <c r="G33" s="89"/>
      <c r="H33" s="475"/>
      <c r="I33" s="534"/>
    </row>
    <row r="34" spans="1:9" s="125" customFormat="1" ht="15" customHeight="1" x14ac:dyDescent="0.25">
      <c r="A34" s="149">
        <v>43651</v>
      </c>
      <c r="B34" s="89">
        <v>4</v>
      </c>
      <c r="C34" s="482" t="s">
        <v>217</v>
      </c>
      <c r="D34" s="482"/>
      <c r="E34" s="482"/>
      <c r="F34" s="149"/>
      <c r="G34" s="89"/>
      <c r="H34" s="475"/>
      <c r="I34" s="534"/>
    </row>
    <row r="35" spans="1:9" s="125" customFormat="1" ht="15" customHeight="1" x14ac:dyDescent="0.25">
      <c r="A35" s="149">
        <v>43651</v>
      </c>
      <c r="B35" s="89">
        <v>1250</v>
      </c>
      <c r="C35" s="482" t="s">
        <v>409</v>
      </c>
      <c r="D35" s="482"/>
      <c r="E35" s="482"/>
      <c r="F35" s="149"/>
      <c r="G35" s="89"/>
      <c r="H35" s="475"/>
      <c r="I35" s="534"/>
    </row>
    <row r="36" spans="1:9" s="125" customFormat="1" ht="15" customHeight="1" x14ac:dyDescent="0.25">
      <c r="A36" s="149">
        <v>43651</v>
      </c>
      <c r="B36" s="89">
        <v>2</v>
      </c>
      <c r="C36" s="482" t="s">
        <v>217</v>
      </c>
      <c r="D36" s="482"/>
      <c r="E36" s="482"/>
      <c r="F36" s="149"/>
      <c r="G36" s="89"/>
      <c r="H36" s="475"/>
      <c r="I36" s="534"/>
    </row>
    <row r="37" spans="1:9" s="125" customFormat="1" ht="15" customHeight="1" x14ac:dyDescent="0.25">
      <c r="A37" s="149">
        <v>43651</v>
      </c>
      <c r="B37" s="89">
        <v>2302.41</v>
      </c>
      <c r="C37" s="482" t="s">
        <v>404</v>
      </c>
      <c r="D37" s="482"/>
      <c r="E37" s="482"/>
      <c r="F37" s="149"/>
      <c r="G37" s="89"/>
      <c r="H37" s="475"/>
      <c r="I37" s="534"/>
    </row>
    <row r="38" spans="1:9" s="125" customFormat="1" ht="15" customHeight="1" x14ac:dyDescent="0.25">
      <c r="A38" s="149">
        <v>43651</v>
      </c>
      <c r="B38" s="89">
        <v>4</v>
      </c>
      <c r="C38" s="482" t="s">
        <v>217</v>
      </c>
      <c r="D38" s="482"/>
      <c r="E38" s="482"/>
      <c r="F38" s="149"/>
      <c r="G38" s="89"/>
      <c r="H38" s="475"/>
      <c r="I38" s="534"/>
    </row>
    <row r="39" spans="1:9" s="125" customFormat="1" ht="15" customHeight="1" x14ac:dyDescent="0.25">
      <c r="A39" s="149">
        <v>43651</v>
      </c>
      <c r="B39" s="89">
        <v>2750</v>
      </c>
      <c r="C39" s="482" t="s">
        <v>403</v>
      </c>
      <c r="D39" s="482"/>
      <c r="E39" s="482"/>
      <c r="F39" s="149"/>
      <c r="G39" s="89"/>
      <c r="H39" s="475"/>
      <c r="I39" s="534"/>
    </row>
    <row r="40" spans="1:9" s="125" customFormat="1" ht="15" customHeight="1" x14ac:dyDescent="0.25">
      <c r="A40" s="149">
        <v>43651</v>
      </c>
      <c r="B40" s="89">
        <v>200</v>
      </c>
      <c r="C40" s="482" t="s">
        <v>529</v>
      </c>
      <c r="D40" s="482"/>
      <c r="E40" s="482"/>
      <c r="F40" s="149"/>
      <c r="G40" s="89"/>
      <c r="H40" s="145"/>
      <c r="I40" s="155"/>
    </row>
    <row r="41" spans="1:9" s="125" customFormat="1" ht="15" customHeight="1" x14ac:dyDescent="0.25">
      <c r="A41" s="149">
        <v>43654</v>
      </c>
      <c r="B41" s="89">
        <v>63.8</v>
      </c>
      <c r="C41" s="482" t="s">
        <v>483</v>
      </c>
      <c r="D41" s="482"/>
      <c r="E41" s="482"/>
      <c r="F41" s="149"/>
      <c r="G41" s="89"/>
      <c r="H41" s="145"/>
      <c r="I41" s="155"/>
    </row>
    <row r="42" spans="1:9" s="125" customFormat="1" ht="15" customHeight="1" x14ac:dyDescent="0.25">
      <c r="A42" s="149">
        <v>43655</v>
      </c>
      <c r="B42" s="89">
        <v>4</v>
      </c>
      <c r="C42" s="482" t="s">
        <v>217</v>
      </c>
      <c r="D42" s="482"/>
      <c r="E42" s="482"/>
      <c r="F42" s="149"/>
      <c r="G42" s="89"/>
      <c r="H42" s="145"/>
      <c r="I42" s="155"/>
    </row>
    <row r="43" spans="1:9" s="125" customFormat="1" ht="15" customHeight="1" x14ac:dyDescent="0.25">
      <c r="A43" s="149">
        <v>43655</v>
      </c>
      <c r="B43" s="89">
        <v>650</v>
      </c>
      <c r="C43" s="482" t="s">
        <v>619</v>
      </c>
      <c r="D43" s="482"/>
      <c r="E43" s="482"/>
      <c r="F43" s="149"/>
      <c r="G43" s="89"/>
      <c r="H43" s="145"/>
      <c r="I43" s="155"/>
    </row>
    <row r="44" spans="1:9" s="125" customFormat="1" ht="15" customHeight="1" x14ac:dyDescent="0.25">
      <c r="A44" s="149">
        <v>43656</v>
      </c>
      <c r="B44" s="89">
        <v>5500</v>
      </c>
      <c r="C44" s="482" t="s">
        <v>633</v>
      </c>
      <c r="D44" s="482"/>
      <c r="E44" s="482"/>
      <c r="F44" s="149"/>
      <c r="G44" s="89"/>
      <c r="H44" s="145"/>
      <c r="I44" s="155"/>
    </row>
    <row r="45" spans="1:9" s="125" customFormat="1" ht="15" customHeight="1" x14ac:dyDescent="0.25">
      <c r="A45" s="149">
        <v>43656</v>
      </c>
      <c r="B45" s="89">
        <v>6.5</v>
      </c>
      <c r="C45" s="482" t="s">
        <v>217</v>
      </c>
      <c r="D45" s="482"/>
      <c r="E45" s="482"/>
      <c r="F45" s="149"/>
      <c r="G45" s="89"/>
      <c r="H45" s="145"/>
      <c r="I45" s="155"/>
    </row>
    <row r="46" spans="1:9" s="125" customFormat="1" ht="15" customHeight="1" x14ac:dyDescent="0.25">
      <c r="A46" s="149">
        <v>43656</v>
      </c>
      <c r="B46" s="89">
        <v>680</v>
      </c>
      <c r="C46" s="482" t="s">
        <v>627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43656</v>
      </c>
      <c r="B47" s="89">
        <v>6.5</v>
      </c>
      <c r="C47" s="482" t="s">
        <v>217</v>
      </c>
      <c r="D47" s="482"/>
      <c r="E47" s="482"/>
      <c r="F47" s="149"/>
      <c r="G47" s="89"/>
      <c r="H47" s="145"/>
      <c r="I47" s="155"/>
    </row>
    <row r="48" spans="1:9" s="125" customFormat="1" ht="15" customHeight="1" x14ac:dyDescent="0.25">
      <c r="A48" s="149">
        <v>43656</v>
      </c>
      <c r="B48" s="89">
        <v>2</v>
      </c>
      <c r="C48" s="482" t="s">
        <v>217</v>
      </c>
      <c r="D48" s="482"/>
      <c r="E48" s="482"/>
      <c r="F48" s="149"/>
      <c r="G48" s="89"/>
      <c r="H48" s="145"/>
      <c r="I48" s="155"/>
    </row>
    <row r="49" spans="1:9" s="125" customFormat="1" ht="15" customHeight="1" x14ac:dyDescent="0.25">
      <c r="A49" s="149">
        <v>43657</v>
      </c>
      <c r="B49" s="89">
        <v>69.900000000000006</v>
      </c>
      <c r="C49" s="482" t="s">
        <v>273</v>
      </c>
      <c r="D49" s="482"/>
      <c r="E49" s="482"/>
      <c r="F49" s="149"/>
      <c r="G49" s="89"/>
      <c r="H49" s="145"/>
      <c r="I49" s="155"/>
    </row>
    <row r="50" spans="1:9" s="125" customFormat="1" ht="15" customHeight="1" x14ac:dyDescent="0.25">
      <c r="A50" s="149">
        <v>43658</v>
      </c>
      <c r="B50" s="89">
        <v>3</v>
      </c>
      <c r="C50" s="482" t="s">
        <v>217</v>
      </c>
      <c r="D50" s="482"/>
      <c r="E50" s="482"/>
      <c r="F50" s="149"/>
      <c r="G50" s="89"/>
      <c r="H50" s="145"/>
      <c r="I50" s="155"/>
    </row>
    <row r="51" spans="1:9" s="125" customFormat="1" ht="15" customHeight="1" x14ac:dyDescent="0.25">
      <c r="A51" s="149">
        <v>43658</v>
      </c>
      <c r="B51" s="89">
        <v>200</v>
      </c>
      <c r="C51" s="482" t="s">
        <v>529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43658</v>
      </c>
      <c r="B52" s="89">
        <v>32920</v>
      </c>
      <c r="C52" s="482" t="s">
        <v>523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43662</v>
      </c>
      <c r="B53" s="89">
        <v>150</v>
      </c>
      <c r="C53" s="482" t="s">
        <v>628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43662</v>
      </c>
      <c r="B54" s="89">
        <v>858</v>
      </c>
      <c r="C54" s="482" t="s">
        <v>570</v>
      </c>
      <c r="D54" s="482"/>
      <c r="E54" s="482"/>
      <c r="F54" s="149"/>
      <c r="G54" s="89"/>
      <c r="H54" s="145"/>
      <c r="I54" s="155"/>
    </row>
    <row r="55" spans="1:9" s="125" customFormat="1" ht="15" customHeight="1" x14ac:dyDescent="0.25">
      <c r="A55" s="149">
        <v>43662</v>
      </c>
      <c r="B55" s="89">
        <v>275</v>
      </c>
      <c r="C55" s="482" t="s">
        <v>543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43662</v>
      </c>
      <c r="B56" s="89">
        <v>895.62</v>
      </c>
      <c r="C56" s="482" t="s">
        <v>634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43662</v>
      </c>
      <c r="B57" s="89">
        <v>4</v>
      </c>
      <c r="C57" s="482" t="s">
        <v>217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43662</v>
      </c>
      <c r="B58" s="89">
        <v>1500</v>
      </c>
      <c r="C58" s="482" t="s">
        <v>635</v>
      </c>
      <c r="D58" s="482"/>
      <c r="E58" s="482"/>
      <c r="F58" s="149"/>
      <c r="G58" s="89"/>
      <c r="H58" s="145"/>
      <c r="I58" s="155"/>
    </row>
    <row r="59" spans="1:9" s="125" customFormat="1" ht="15" customHeight="1" x14ac:dyDescent="0.25">
      <c r="A59" s="149">
        <v>43662</v>
      </c>
      <c r="B59" s="89">
        <v>4</v>
      </c>
      <c r="C59" s="482" t="s">
        <v>217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43662</v>
      </c>
      <c r="B60" s="89">
        <v>4</v>
      </c>
      <c r="C60" s="482" t="s">
        <v>217</v>
      </c>
      <c r="D60" s="482"/>
      <c r="E60" s="482"/>
      <c r="F60" s="149"/>
      <c r="G60" s="89"/>
      <c r="H60" s="145"/>
      <c r="I60" s="155"/>
    </row>
    <row r="61" spans="1:9" s="125" customFormat="1" ht="15" customHeight="1" x14ac:dyDescent="0.25">
      <c r="A61" s="149">
        <v>43299</v>
      </c>
      <c r="B61" s="89">
        <v>4</v>
      </c>
      <c r="C61" s="482" t="s">
        <v>217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43299</v>
      </c>
      <c r="B62" s="89">
        <v>1000</v>
      </c>
      <c r="C62" s="482" t="s">
        <v>459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43665</v>
      </c>
      <c r="B63" s="89">
        <v>2</v>
      </c>
      <c r="C63" s="482" t="s">
        <v>217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43665</v>
      </c>
      <c r="B64" s="89">
        <v>500</v>
      </c>
      <c r="C64" s="482" t="s">
        <v>426</v>
      </c>
      <c r="D64" s="482"/>
      <c r="E64" s="482"/>
      <c r="F64" s="149"/>
      <c r="G64" s="89"/>
      <c r="H64" s="145"/>
      <c r="I64" s="155"/>
    </row>
    <row r="65" spans="1:9" s="125" customFormat="1" ht="15" customHeight="1" x14ac:dyDescent="0.25">
      <c r="A65" s="149">
        <v>43665</v>
      </c>
      <c r="B65" s="89">
        <v>8931.35</v>
      </c>
      <c r="C65" s="482" t="s">
        <v>636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43665</v>
      </c>
      <c r="B66" s="89">
        <v>4</v>
      </c>
      <c r="C66" s="482" t="s">
        <v>217</v>
      </c>
      <c r="D66" s="482"/>
      <c r="E66" s="482"/>
      <c r="F66" s="149"/>
      <c r="G66" s="89"/>
      <c r="H66" s="145"/>
      <c r="I66" s="155"/>
    </row>
    <row r="67" spans="1:9" s="125" customFormat="1" ht="15" customHeight="1" x14ac:dyDescent="0.25">
      <c r="A67" s="149">
        <v>43667</v>
      </c>
      <c r="B67" s="89">
        <v>200</v>
      </c>
      <c r="C67" s="482" t="s">
        <v>529</v>
      </c>
      <c r="D67" s="482"/>
      <c r="E67" s="482"/>
      <c r="F67" s="149"/>
      <c r="G67" s="89"/>
      <c r="H67" s="145"/>
      <c r="I67" s="155"/>
    </row>
    <row r="68" spans="1:9" s="125" customFormat="1" ht="15" customHeight="1" x14ac:dyDescent="0.25">
      <c r="A68" s="149">
        <v>43668</v>
      </c>
      <c r="B68" s="89">
        <v>7080.08</v>
      </c>
      <c r="C68" s="482" t="s">
        <v>629</v>
      </c>
      <c r="D68" s="482"/>
      <c r="E68" s="482"/>
      <c r="F68" s="149"/>
      <c r="G68" s="89"/>
      <c r="H68" s="145"/>
      <c r="I68" s="155"/>
    </row>
    <row r="69" spans="1:9" s="125" customFormat="1" ht="15" customHeight="1" x14ac:dyDescent="0.25">
      <c r="A69" s="149">
        <v>43668</v>
      </c>
      <c r="B69" s="89">
        <v>2</v>
      </c>
      <c r="C69" s="482" t="s">
        <v>217</v>
      </c>
      <c r="D69" s="482"/>
      <c r="E69" s="482"/>
      <c r="F69" s="149"/>
      <c r="G69" s="89"/>
      <c r="H69" s="145"/>
      <c r="I69" s="155"/>
    </row>
    <row r="70" spans="1:9" s="125" customFormat="1" ht="15" customHeight="1" x14ac:dyDescent="0.25">
      <c r="A70" s="149">
        <v>43669</v>
      </c>
      <c r="B70" s="89">
        <v>300</v>
      </c>
      <c r="C70" s="482" t="s">
        <v>628</v>
      </c>
      <c r="D70" s="482"/>
      <c r="E70" s="482"/>
      <c r="F70" s="149"/>
      <c r="G70" s="89"/>
      <c r="H70" s="145"/>
      <c r="I70" s="155"/>
    </row>
    <row r="71" spans="1:9" s="125" customFormat="1" ht="15" customHeight="1" x14ac:dyDescent="0.25">
      <c r="A71" s="149">
        <v>43669</v>
      </c>
      <c r="B71" s="89">
        <v>3</v>
      </c>
      <c r="C71" s="482" t="s">
        <v>217</v>
      </c>
      <c r="D71" s="482"/>
      <c r="E71" s="482"/>
      <c r="F71" s="149"/>
      <c r="G71" s="89"/>
      <c r="H71" s="145"/>
      <c r="I71" s="155"/>
    </row>
    <row r="72" spans="1:9" s="125" customFormat="1" ht="15" customHeight="1" x14ac:dyDescent="0.25">
      <c r="A72" s="149">
        <v>43669</v>
      </c>
      <c r="B72" s="89">
        <v>424.8</v>
      </c>
      <c r="C72" s="482" t="s">
        <v>637</v>
      </c>
      <c r="D72" s="482"/>
      <c r="E72" s="482"/>
      <c r="F72" s="149"/>
      <c r="G72" s="89"/>
      <c r="H72" s="145"/>
      <c r="I72" s="155"/>
    </row>
    <row r="73" spans="1:9" s="125" customFormat="1" ht="15" customHeight="1" x14ac:dyDescent="0.25">
      <c r="A73" s="149">
        <v>43670</v>
      </c>
      <c r="B73" s="89">
        <v>6.5</v>
      </c>
      <c r="C73" s="482" t="s">
        <v>217</v>
      </c>
      <c r="D73" s="482"/>
      <c r="E73" s="482"/>
      <c r="F73" s="149"/>
      <c r="G73" s="89"/>
      <c r="H73" s="145"/>
      <c r="I73" s="155"/>
    </row>
    <row r="74" spans="1:9" s="125" customFormat="1" ht="15" customHeight="1" x14ac:dyDescent="0.25">
      <c r="A74" s="149">
        <v>43672</v>
      </c>
      <c r="B74" s="89">
        <v>1500</v>
      </c>
      <c r="C74" s="482" t="s">
        <v>628</v>
      </c>
      <c r="D74" s="482"/>
      <c r="E74" s="482"/>
      <c r="F74" s="149"/>
      <c r="G74" s="89"/>
      <c r="H74" s="145"/>
      <c r="I74" s="155"/>
    </row>
    <row r="75" spans="1:9" s="125" customFormat="1" ht="15" customHeight="1" x14ac:dyDescent="0.25">
      <c r="A75" s="149">
        <v>43672</v>
      </c>
      <c r="B75" s="89">
        <v>2060.66</v>
      </c>
      <c r="C75" s="482" t="s">
        <v>630</v>
      </c>
      <c r="D75" s="482"/>
      <c r="E75" s="482"/>
      <c r="F75" s="149"/>
      <c r="G75" s="89"/>
      <c r="H75" s="145"/>
      <c r="I75" s="155"/>
    </row>
    <row r="76" spans="1:9" s="125" customFormat="1" ht="15" customHeight="1" x14ac:dyDescent="0.25">
      <c r="A76" s="149">
        <v>43672</v>
      </c>
      <c r="B76" s="89">
        <v>5925.6</v>
      </c>
      <c r="C76" s="482" t="s">
        <v>523</v>
      </c>
      <c r="D76" s="482"/>
      <c r="E76" s="482"/>
      <c r="F76" s="149"/>
      <c r="G76" s="89"/>
      <c r="H76" s="145"/>
      <c r="I76" s="155"/>
    </row>
    <row r="77" spans="1:9" s="125" customFormat="1" ht="15" customHeight="1" x14ac:dyDescent="0.25">
      <c r="A77" s="149">
        <v>43672</v>
      </c>
      <c r="B77" s="89">
        <v>4</v>
      </c>
      <c r="C77" s="482" t="s">
        <v>217</v>
      </c>
      <c r="D77" s="482"/>
      <c r="E77" s="482"/>
      <c r="F77" s="149"/>
      <c r="G77" s="89"/>
      <c r="H77" s="145"/>
      <c r="I77" s="155"/>
    </row>
    <row r="78" spans="1:9" s="125" customFormat="1" ht="15" customHeight="1" x14ac:dyDescent="0.25">
      <c r="A78" s="149">
        <v>43672</v>
      </c>
      <c r="B78" s="89">
        <v>1000</v>
      </c>
      <c r="C78" s="482" t="s">
        <v>638</v>
      </c>
      <c r="D78" s="482"/>
      <c r="E78" s="482"/>
      <c r="F78" s="149"/>
      <c r="G78" s="89"/>
      <c r="H78" s="145"/>
      <c r="I78" s="155"/>
    </row>
    <row r="79" spans="1:9" s="125" customFormat="1" ht="15" customHeight="1" x14ac:dyDescent="0.25">
      <c r="A79" s="149">
        <v>43672</v>
      </c>
      <c r="B79" s="89">
        <v>4</v>
      </c>
      <c r="C79" s="482" t="s">
        <v>217</v>
      </c>
      <c r="D79" s="482"/>
      <c r="E79" s="482"/>
      <c r="F79" s="149"/>
      <c r="G79" s="89"/>
      <c r="H79" s="145"/>
      <c r="I79" s="155"/>
    </row>
    <row r="80" spans="1:9" s="125" customFormat="1" ht="15" customHeight="1" x14ac:dyDescent="0.25">
      <c r="A80" s="149">
        <v>43672</v>
      </c>
      <c r="B80" s="89">
        <v>4</v>
      </c>
      <c r="C80" s="482" t="s">
        <v>217</v>
      </c>
      <c r="D80" s="482"/>
      <c r="E80" s="482"/>
      <c r="F80" s="149"/>
      <c r="G80" s="89"/>
      <c r="H80" s="145"/>
      <c r="I80" s="155"/>
    </row>
    <row r="81" spans="1:9" s="125" customFormat="1" ht="15" customHeight="1" x14ac:dyDescent="0.25">
      <c r="A81" s="149">
        <v>43674</v>
      </c>
      <c r="B81" s="89">
        <v>200</v>
      </c>
      <c r="C81" s="482" t="s">
        <v>529</v>
      </c>
      <c r="D81" s="482"/>
      <c r="E81" s="482"/>
      <c r="F81" s="149"/>
      <c r="G81" s="89"/>
      <c r="H81" s="145"/>
      <c r="I81" s="155"/>
    </row>
    <row r="82" spans="1:9" s="125" customFormat="1" ht="15" customHeight="1" x14ac:dyDescent="0.25">
      <c r="A82" s="149">
        <v>43677</v>
      </c>
      <c r="B82" s="89">
        <v>4</v>
      </c>
      <c r="C82" s="482" t="s">
        <v>217</v>
      </c>
      <c r="D82" s="482"/>
      <c r="E82" s="482"/>
      <c r="F82" s="149"/>
      <c r="G82" s="89"/>
      <c r="H82" s="145"/>
      <c r="I82" s="155"/>
    </row>
    <row r="83" spans="1:9" s="125" customFormat="1" ht="15" customHeight="1" x14ac:dyDescent="0.25">
      <c r="A83" s="149">
        <v>43677</v>
      </c>
      <c r="B83" s="89">
        <v>4</v>
      </c>
      <c r="C83" s="482" t="s">
        <v>217</v>
      </c>
      <c r="D83" s="482"/>
      <c r="E83" s="482"/>
      <c r="F83" s="149"/>
      <c r="G83" s="89"/>
      <c r="H83" s="145"/>
      <c r="I83" s="155"/>
    </row>
    <row r="84" spans="1:9" s="125" customFormat="1" ht="15" customHeight="1" x14ac:dyDescent="0.25">
      <c r="A84" s="149">
        <v>43677</v>
      </c>
      <c r="B84" s="89">
        <v>4</v>
      </c>
      <c r="C84" s="482" t="s">
        <v>217</v>
      </c>
      <c r="D84" s="482"/>
      <c r="E84" s="482"/>
      <c r="F84" s="149"/>
      <c r="G84" s="89"/>
      <c r="H84" s="145"/>
      <c r="I84" s="155"/>
    </row>
    <row r="85" spans="1:9" s="125" customFormat="1" ht="15" customHeight="1" x14ac:dyDescent="0.25">
      <c r="A85" s="149">
        <v>43677</v>
      </c>
      <c r="B85" s="89">
        <v>4</v>
      </c>
      <c r="C85" s="482" t="s">
        <v>217</v>
      </c>
      <c r="D85" s="482"/>
      <c r="E85" s="482"/>
      <c r="F85" s="149"/>
      <c r="G85" s="89"/>
      <c r="H85" s="145"/>
      <c r="I85" s="155"/>
    </row>
    <row r="86" spans="1:9" s="125" customFormat="1" ht="15" customHeight="1" x14ac:dyDescent="0.25">
      <c r="A86" s="149">
        <v>43677</v>
      </c>
      <c r="B86" s="89">
        <v>2020</v>
      </c>
      <c r="C86" s="491" t="s">
        <v>294</v>
      </c>
      <c r="D86" s="512"/>
      <c r="E86" s="543"/>
      <c r="F86" s="149"/>
      <c r="G86" s="89"/>
      <c r="H86" s="145"/>
      <c r="I86" s="155"/>
    </row>
    <row r="87" spans="1:9" s="125" customFormat="1" ht="15" customHeight="1" x14ac:dyDescent="0.25">
      <c r="A87" s="149">
        <v>43677</v>
      </c>
      <c r="B87" s="89">
        <v>673</v>
      </c>
      <c r="C87" s="491" t="s">
        <v>289</v>
      </c>
      <c r="D87" s="512"/>
      <c r="E87" s="543"/>
      <c r="F87" s="149"/>
      <c r="G87" s="89"/>
      <c r="H87" s="145"/>
      <c r="I87" s="155"/>
    </row>
    <row r="88" spans="1:9" s="125" customFormat="1" ht="15" customHeight="1" x14ac:dyDescent="0.25">
      <c r="A88" s="149">
        <v>43677</v>
      </c>
      <c r="B88" s="89">
        <v>673</v>
      </c>
      <c r="C88" s="491" t="s">
        <v>397</v>
      </c>
      <c r="D88" s="512"/>
      <c r="E88" s="543"/>
      <c r="F88" s="149"/>
      <c r="G88" s="89"/>
      <c r="H88" s="145"/>
      <c r="I88" s="155"/>
    </row>
    <row r="89" spans="1:9" s="125" customFormat="1" ht="15" customHeight="1" x14ac:dyDescent="0.25">
      <c r="A89" s="149">
        <v>43677</v>
      </c>
      <c r="B89" s="89">
        <v>673</v>
      </c>
      <c r="C89" s="491" t="s">
        <v>542</v>
      </c>
      <c r="D89" s="512"/>
      <c r="E89" s="543"/>
      <c r="F89" s="149"/>
      <c r="G89" s="89"/>
      <c r="H89" s="145"/>
      <c r="I89" s="155"/>
    </row>
    <row r="90" spans="1:9" s="125" customFormat="1" ht="15" customHeight="1" x14ac:dyDescent="0.25">
      <c r="A90" s="149">
        <v>43677</v>
      </c>
      <c r="B90" s="89">
        <v>2621.81</v>
      </c>
      <c r="C90" s="482" t="s">
        <v>343</v>
      </c>
      <c r="D90" s="482"/>
      <c r="E90" s="482"/>
      <c r="F90" s="149"/>
      <c r="G90" s="89"/>
      <c r="H90" s="145"/>
      <c r="I90" s="155"/>
    </row>
  </sheetData>
  <mergeCells count="121">
    <mergeCell ref="C88:E88"/>
    <mergeCell ref="C89:E89"/>
    <mergeCell ref="C25:E25"/>
    <mergeCell ref="C82:E82"/>
    <mergeCell ref="C83:E83"/>
    <mergeCell ref="C84:E84"/>
    <mergeCell ref="C85:E85"/>
    <mergeCell ref="C86:E86"/>
    <mergeCell ref="C87:E87"/>
    <mergeCell ref="C74:E74"/>
    <mergeCell ref="C75:E75"/>
    <mergeCell ref="C77:E77"/>
    <mergeCell ref="C79:E79"/>
    <mergeCell ref="C80:E80"/>
    <mergeCell ref="C81:E81"/>
    <mergeCell ref="C67:E67"/>
    <mergeCell ref="C68:E68"/>
    <mergeCell ref="C69:E69"/>
    <mergeCell ref="C70:E70"/>
    <mergeCell ref="C71:E71"/>
    <mergeCell ref="C73:E73"/>
    <mergeCell ref="C60:E60"/>
    <mergeCell ref="C61:E61"/>
    <mergeCell ref="C62:E62"/>
    <mergeCell ref="C63:E63"/>
    <mergeCell ref="C64:E64"/>
    <mergeCell ref="C66:E66"/>
    <mergeCell ref="G6:H6"/>
    <mergeCell ref="G7:H7"/>
    <mergeCell ref="G8:H8"/>
    <mergeCell ref="C23:E23"/>
    <mergeCell ref="C22:E22"/>
    <mergeCell ref="C49:E49"/>
    <mergeCell ref="C50:E50"/>
    <mergeCell ref="C51:E51"/>
    <mergeCell ref="C53:E53"/>
    <mergeCell ref="H38:I38"/>
    <mergeCell ref="H39:I39"/>
    <mergeCell ref="H35:I35"/>
    <mergeCell ref="H36:I36"/>
    <mergeCell ref="H37:I37"/>
    <mergeCell ref="H32:I32"/>
    <mergeCell ref="H33:I33"/>
    <mergeCell ref="H34:I34"/>
    <mergeCell ref="H28:I28"/>
    <mergeCell ref="H29:I29"/>
    <mergeCell ref="C31:E31"/>
    <mergeCell ref="H31:I31"/>
    <mergeCell ref="C90:E90"/>
    <mergeCell ref="C7:D7"/>
    <mergeCell ref="C54:E54"/>
    <mergeCell ref="C55:E55"/>
    <mergeCell ref="C57:E57"/>
    <mergeCell ref="C59:E59"/>
    <mergeCell ref="C42:E42"/>
    <mergeCell ref="C43:E43"/>
    <mergeCell ref="C45:E45"/>
    <mergeCell ref="C46:E46"/>
    <mergeCell ref="C47:E47"/>
    <mergeCell ref="C48:E48"/>
    <mergeCell ref="C38:E38"/>
    <mergeCell ref="C39:E39"/>
    <mergeCell ref="C40:E40"/>
    <mergeCell ref="C41:E41"/>
    <mergeCell ref="C35:E35"/>
    <mergeCell ref="C36:E36"/>
    <mergeCell ref="C37:E37"/>
    <mergeCell ref="C32:E32"/>
    <mergeCell ref="C33:E33"/>
    <mergeCell ref="C34:E34"/>
    <mergeCell ref="C28:E28"/>
    <mergeCell ref="C29:E29"/>
    <mergeCell ref="C21:E21"/>
    <mergeCell ref="H23:I23"/>
    <mergeCell ref="C24:E24"/>
    <mergeCell ref="H24:I24"/>
    <mergeCell ref="C27:E27"/>
    <mergeCell ref="H27:I27"/>
    <mergeCell ref="C20:E20"/>
    <mergeCell ref="H20:I20"/>
    <mergeCell ref="H21:I21"/>
    <mergeCell ref="H22:I22"/>
    <mergeCell ref="C6:D6"/>
    <mergeCell ref="C8:D8"/>
    <mergeCell ref="C9:D9"/>
    <mergeCell ref="C17:E17"/>
    <mergeCell ref="H17:I17"/>
    <mergeCell ref="C18:E18"/>
    <mergeCell ref="H18:I18"/>
    <mergeCell ref="C19:E19"/>
    <mergeCell ref="H19:I19"/>
    <mergeCell ref="C14:E14"/>
    <mergeCell ref="H14:I14"/>
    <mergeCell ref="C15:E15"/>
    <mergeCell ref="H15:I15"/>
    <mergeCell ref="C16:E16"/>
    <mergeCell ref="H16:I16"/>
    <mergeCell ref="C44:E44"/>
    <mergeCell ref="C52:E52"/>
    <mergeCell ref="C56:E56"/>
    <mergeCell ref="C58:E58"/>
    <mergeCell ref="C65:E65"/>
    <mergeCell ref="C72:E72"/>
    <mergeCell ref="C76:E76"/>
    <mergeCell ref="C78:E78"/>
    <mergeCell ref="C2:I2"/>
    <mergeCell ref="C3:D4"/>
    <mergeCell ref="E3:F3"/>
    <mergeCell ref="G3:H3"/>
    <mergeCell ref="I3:I4"/>
    <mergeCell ref="C5:D5"/>
    <mergeCell ref="G5:H5"/>
    <mergeCell ref="C26:E26"/>
    <mergeCell ref="C30:E30"/>
    <mergeCell ref="G9:H9"/>
    <mergeCell ref="A10:I10"/>
    <mergeCell ref="A11:I11"/>
    <mergeCell ref="A12:E12"/>
    <mergeCell ref="F12:I12"/>
    <mergeCell ref="C13:E13"/>
    <mergeCell ref="H13:I13"/>
  </mergeCells>
  <pageMargins left="0.7" right="0.7" top="0.75" bottom="0.75" header="0.3" footer="0.3"/>
  <pageSetup paperSize="9" scale="77" orientation="landscape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opLeftCell="A4" zoomScaleNormal="100" workbookViewId="0">
      <selection activeCell="L6" sqref="L6:M9"/>
    </sheetView>
  </sheetViews>
  <sheetFormatPr defaultRowHeight="15" x14ac:dyDescent="0.25"/>
  <cols>
    <col min="1" max="2" width="12" bestFit="1" customWidth="1"/>
    <col min="3" max="5" width="11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639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424" t="s">
        <v>1</v>
      </c>
      <c r="H3" s="538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/>
      <c r="I4" s="412"/>
    </row>
    <row r="5" spans="1:9" ht="30.75" customHeight="1" x14ac:dyDescent="0.25">
      <c r="C5" s="539" t="s">
        <v>640</v>
      </c>
      <c r="D5" s="540"/>
      <c r="E5" s="156">
        <v>56323.14</v>
      </c>
      <c r="F5" s="156">
        <v>5170.8999999999996</v>
      </c>
      <c r="G5" s="541">
        <v>13946.8</v>
      </c>
      <c r="H5" s="542"/>
      <c r="I5" s="27"/>
    </row>
    <row r="6" spans="1:9" x14ac:dyDescent="0.25">
      <c r="C6" s="532" t="s">
        <v>3</v>
      </c>
      <c r="D6" s="533"/>
      <c r="E6" s="10">
        <v>10694</v>
      </c>
      <c r="F6" s="10">
        <f>42758.01+344.4</f>
        <v>43102.41</v>
      </c>
      <c r="G6" s="541">
        <v>3214.46</v>
      </c>
      <c r="H6" s="542"/>
      <c r="I6" s="28"/>
    </row>
    <row r="7" spans="1:9" x14ac:dyDescent="0.25">
      <c r="C7" s="494" t="s">
        <v>625</v>
      </c>
      <c r="D7" s="495"/>
      <c r="E7" s="10">
        <v>8</v>
      </c>
      <c r="F7" s="10">
        <f>1020.44+374.91</f>
        <v>1395.3500000000001</v>
      </c>
      <c r="G7" s="541">
        <v>184.54</v>
      </c>
      <c r="H7" s="542"/>
      <c r="I7" s="28"/>
    </row>
    <row r="8" spans="1:9" x14ac:dyDescent="0.25">
      <c r="C8" s="532" t="s">
        <v>6</v>
      </c>
      <c r="D8" s="533"/>
      <c r="E8" s="10">
        <v>77832.19</v>
      </c>
      <c r="F8" s="10">
        <v>46659.97</v>
      </c>
      <c r="G8" s="541">
        <v>1191</v>
      </c>
      <c r="H8" s="542"/>
      <c r="I8" s="28"/>
    </row>
    <row r="9" spans="1:9" ht="36.75" customHeight="1" thickBot="1" x14ac:dyDescent="0.3">
      <c r="C9" s="420" t="s">
        <v>641</v>
      </c>
      <c r="D9" s="421"/>
      <c r="E9" s="157">
        <f>E5+E6+E7+F8-E8</f>
        <v>35852.92</v>
      </c>
      <c r="F9" s="157">
        <f>F5+F6+F7-F8</f>
        <v>3008.6900000000023</v>
      </c>
      <c r="G9" s="422">
        <f>G5+G6+G7-G8</f>
        <v>16154.8</v>
      </c>
      <c r="H9" s="422"/>
      <c r="I9" s="30"/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x14ac:dyDescent="0.25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51" t="s">
        <v>30</v>
      </c>
      <c r="B13" s="151" t="s">
        <v>31</v>
      </c>
      <c r="C13" s="349" t="s">
        <v>32</v>
      </c>
      <c r="D13" s="349"/>
      <c r="E13" s="349"/>
      <c r="F13" s="151" t="s">
        <v>30</v>
      </c>
      <c r="G13" s="151" t="s">
        <v>31</v>
      </c>
      <c r="H13" s="349" t="s">
        <v>32</v>
      </c>
      <c r="I13" s="349"/>
    </row>
    <row r="14" spans="1:9" s="125" customFormat="1" ht="15" customHeight="1" x14ac:dyDescent="0.25">
      <c r="A14" s="149">
        <v>43678</v>
      </c>
      <c r="B14" s="89">
        <v>2750</v>
      </c>
      <c r="C14" s="482" t="s">
        <v>403</v>
      </c>
      <c r="D14" s="482"/>
      <c r="E14" s="482"/>
      <c r="F14" s="149">
        <v>43679</v>
      </c>
      <c r="G14" s="89">
        <v>324</v>
      </c>
      <c r="H14" s="482" t="s">
        <v>239</v>
      </c>
      <c r="I14" s="482"/>
    </row>
    <row r="15" spans="1:9" s="125" customFormat="1" ht="15" customHeight="1" x14ac:dyDescent="0.25">
      <c r="A15" s="149">
        <v>43678</v>
      </c>
      <c r="B15" s="89">
        <v>4</v>
      </c>
      <c r="C15" s="482" t="s">
        <v>217</v>
      </c>
      <c r="D15" s="482"/>
      <c r="E15" s="482"/>
      <c r="F15" s="149">
        <v>43692</v>
      </c>
      <c r="G15" s="89">
        <v>196</v>
      </c>
      <c r="H15" s="482" t="s">
        <v>22</v>
      </c>
      <c r="I15" s="482"/>
    </row>
    <row r="16" spans="1:9" s="125" customFormat="1" ht="15" customHeight="1" x14ac:dyDescent="0.25">
      <c r="A16" s="149">
        <v>43679</v>
      </c>
      <c r="B16" s="89">
        <v>2000</v>
      </c>
      <c r="C16" s="482" t="s">
        <v>642</v>
      </c>
      <c r="D16" s="482"/>
      <c r="E16" s="482"/>
      <c r="F16" s="149">
        <v>43692</v>
      </c>
      <c r="G16" s="89">
        <v>42</v>
      </c>
      <c r="H16" s="482" t="s">
        <v>194</v>
      </c>
      <c r="I16" s="482"/>
    </row>
    <row r="17" spans="1:9" s="125" customFormat="1" ht="15" customHeight="1" x14ac:dyDescent="0.25">
      <c r="A17" s="149">
        <v>43679</v>
      </c>
      <c r="B17" s="89">
        <v>4</v>
      </c>
      <c r="C17" s="482" t="s">
        <v>217</v>
      </c>
      <c r="D17" s="482"/>
      <c r="E17" s="482"/>
      <c r="F17" s="149">
        <v>43692</v>
      </c>
      <c r="G17" s="89">
        <v>515</v>
      </c>
      <c r="H17" s="482" t="s">
        <v>20</v>
      </c>
      <c r="I17" s="482"/>
    </row>
    <row r="18" spans="1:9" s="125" customFormat="1" ht="15" customHeight="1" x14ac:dyDescent="0.25">
      <c r="A18" s="149">
        <v>43679</v>
      </c>
      <c r="B18" s="89">
        <v>200</v>
      </c>
      <c r="C18" s="482" t="s">
        <v>529</v>
      </c>
      <c r="D18" s="482"/>
      <c r="E18" s="482"/>
      <c r="F18" s="149">
        <v>43692</v>
      </c>
      <c r="G18" s="89">
        <v>66</v>
      </c>
      <c r="H18" s="482" t="s">
        <v>21</v>
      </c>
      <c r="I18" s="482"/>
    </row>
    <row r="19" spans="1:9" s="125" customFormat="1" ht="15" customHeight="1" x14ac:dyDescent="0.25">
      <c r="A19" s="149">
        <v>43682</v>
      </c>
      <c r="B19" s="89">
        <v>71.400000000000006</v>
      </c>
      <c r="C19" s="482" t="s">
        <v>483</v>
      </c>
      <c r="D19" s="482"/>
      <c r="E19" s="482"/>
      <c r="F19" s="149">
        <v>43692</v>
      </c>
      <c r="G19" s="89">
        <v>48</v>
      </c>
      <c r="H19" s="482" t="s">
        <v>19</v>
      </c>
      <c r="I19" s="482"/>
    </row>
    <row r="20" spans="1:9" s="125" customFormat="1" ht="15" customHeight="1" x14ac:dyDescent="0.25">
      <c r="A20" s="149">
        <v>43682</v>
      </c>
      <c r="B20" s="89">
        <v>500</v>
      </c>
      <c r="C20" s="482" t="s">
        <v>643</v>
      </c>
      <c r="D20" s="482"/>
      <c r="E20" s="482"/>
      <c r="F20" s="149"/>
      <c r="G20" s="89"/>
      <c r="H20" s="482"/>
      <c r="I20" s="482"/>
    </row>
    <row r="21" spans="1:9" s="125" customFormat="1" ht="15" customHeight="1" x14ac:dyDescent="0.25">
      <c r="A21" s="149">
        <v>43682</v>
      </c>
      <c r="B21" s="89">
        <v>4</v>
      </c>
      <c r="C21" s="482" t="s">
        <v>217</v>
      </c>
      <c r="D21" s="482"/>
      <c r="E21" s="482"/>
      <c r="F21" s="149"/>
      <c r="G21" s="89"/>
      <c r="H21" s="482"/>
      <c r="I21" s="482"/>
    </row>
    <row r="22" spans="1:9" s="125" customFormat="1" ht="15" customHeight="1" x14ac:dyDescent="0.25">
      <c r="A22" s="149">
        <v>43683</v>
      </c>
      <c r="B22" s="89">
        <v>1802.41</v>
      </c>
      <c r="C22" s="482" t="s">
        <v>404</v>
      </c>
      <c r="D22" s="482"/>
      <c r="E22" s="482"/>
      <c r="F22" s="149"/>
      <c r="G22" s="89"/>
      <c r="H22" s="475"/>
      <c r="I22" s="534"/>
    </row>
    <row r="23" spans="1:9" s="125" customFormat="1" ht="15" customHeight="1" x14ac:dyDescent="0.25">
      <c r="A23" s="149">
        <v>43683</v>
      </c>
      <c r="B23" s="89">
        <v>2</v>
      </c>
      <c r="C23" s="482" t="s">
        <v>217</v>
      </c>
      <c r="D23" s="482"/>
      <c r="E23" s="482"/>
      <c r="F23" s="149"/>
      <c r="G23" s="89"/>
      <c r="H23" s="482"/>
      <c r="I23" s="482"/>
    </row>
    <row r="24" spans="1:9" s="125" customFormat="1" ht="15" customHeight="1" x14ac:dyDescent="0.25">
      <c r="A24" s="149">
        <v>43683</v>
      </c>
      <c r="B24" s="89">
        <v>1250</v>
      </c>
      <c r="C24" s="482" t="s">
        <v>409</v>
      </c>
      <c r="D24" s="482"/>
      <c r="E24" s="482"/>
      <c r="F24" s="149"/>
      <c r="G24" s="89"/>
      <c r="H24" s="475"/>
      <c r="I24" s="534"/>
    </row>
    <row r="25" spans="1:9" s="125" customFormat="1" ht="15" customHeight="1" x14ac:dyDescent="0.25">
      <c r="A25" s="149">
        <v>43683</v>
      </c>
      <c r="B25" s="89">
        <v>4</v>
      </c>
      <c r="C25" s="482" t="s">
        <v>217</v>
      </c>
      <c r="D25" s="482"/>
      <c r="E25" s="482"/>
      <c r="F25" s="149"/>
      <c r="G25" s="89"/>
      <c r="H25" s="145"/>
      <c r="I25" s="155"/>
    </row>
    <row r="26" spans="1:9" s="125" customFormat="1" ht="15" customHeight="1" x14ac:dyDescent="0.25">
      <c r="A26" s="149">
        <v>43683</v>
      </c>
      <c r="B26" s="89">
        <v>300</v>
      </c>
      <c r="C26" s="482" t="s">
        <v>644</v>
      </c>
      <c r="D26" s="482"/>
      <c r="E26" s="482"/>
      <c r="F26" s="149"/>
      <c r="G26" s="89"/>
      <c r="H26" s="145"/>
      <c r="I26" s="155"/>
    </row>
    <row r="27" spans="1:9" s="125" customFormat="1" ht="15" customHeight="1" x14ac:dyDescent="0.25">
      <c r="A27" s="149">
        <v>43683</v>
      </c>
      <c r="B27" s="89">
        <v>4</v>
      </c>
      <c r="C27" s="482" t="s">
        <v>217</v>
      </c>
      <c r="D27" s="482"/>
      <c r="E27" s="482"/>
      <c r="F27" s="149"/>
      <c r="G27" s="89"/>
      <c r="H27" s="475"/>
      <c r="I27" s="534"/>
    </row>
    <row r="28" spans="1:9" s="125" customFormat="1" ht="15" customHeight="1" x14ac:dyDescent="0.25">
      <c r="A28" s="149">
        <v>43683</v>
      </c>
      <c r="B28" s="89">
        <v>28</v>
      </c>
      <c r="C28" s="482" t="s">
        <v>645</v>
      </c>
      <c r="D28" s="482"/>
      <c r="E28" s="482"/>
      <c r="F28" s="149"/>
      <c r="G28" s="89"/>
      <c r="H28" s="475"/>
      <c r="I28" s="534"/>
    </row>
    <row r="29" spans="1:9" s="125" customFormat="1" ht="15" customHeight="1" x14ac:dyDescent="0.25">
      <c r="A29" s="149">
        <v>43684</v>
      </c>
      <c r="B29" s="89">
        <v>36912.76</v>
      </c>
      <c r="C29" s="482" t="s">
        <v>523</v>
      </c>
      <c r="D29" s="482"/>
      <c r="E29" s="482"/>
      <c r="F29" s="149"/>
      <c r="G29" s="89"/>
      <c r="H29" s="475"/>
      <c r="I29" s="534"/>
    </row>
    <row r="30" spans="1:9" s="125" customFormat="1" ht="15" customHeight="1" x14ac:dyDescent="0.25">
      <c r="A30" s="149">
        <v>43684</v>
      </c>
      <c r="B30" s="89">
        <v>4</v>
      </c>
      <c r="C30" s="482" t="s">
        <v>217</v>
      </c>
      <c r="D30" s="482"/>
      <c r="E30" s="482"/>
      <c r="F30" s="149"/>
      <c r="G30" s="89"/>
      <c r="H30" s="145"/>
      <c r="I30" s="155"/>
    </row>
    <row r="31" spans="1:9" s="125" customFormat="1" ht="15" customHeight="1" x14ac:dyDescent="0.25">
      <c r="A31" s="149">
        <v>43685</v>
      </c>
      <c r="B31" s="89">
        <v>1500</v>
      </c>
      <c r="C31" s="482" t="s">
        <v>646</v>
      </c>
      <c r="D31" s="482"/>
      <c r="E31" s="482"/>
      <c r="F31" s="149"/>
      <c r="G31" s="89"/>
      <c r="H31" s="475"/>
      <c r="I31" s="534"/>
    </row>
    <row r="32" spans="1:9" s="125" customFormat="1" ht="15" customHeight="1" x14ac:dyDescent="0.25">
      <c r="A32" s="149">
        <v>43685</v>
      </c>
      <c r="B32" s="89">
        <v>4</v>
      </c>
      <c r="C32" s="482" t="s">
        <v>217</v>
      </c>
      <c r="D32" s="482"/>
      <c r="E32" s="482"/>
      <c r="F32" s="149"/>
      <c r="G32" s="89"/>
      <c r="H32" s="475"/>
      <c r="I32" s="534"/>
    </row>
    <row r="33" spans="1:9" s="125" customFormat="1" ht="15" customHeight="1" x14ac:dyDescent="0.25">
      <c r="A33" s="149">
        <v>43685</v>
      </c>
      <c r="B33" s="89">
        <v>2301.9699999999998</v>
      </c>
      <c r="C33" s="482" t="s">
        <v>647</v>
      </c>
      <c r="D33" s="482"/>
      <c r="E33" s="482"/>
      <c r="F33" s="149"/>
      <c r="G33" s="89"/>
      <c r="H33" s="475"/>
      <c r="I33" s="534"/>
    </row>
    <row r="34" spans="1:9" s="125" customFormat="1" ht="15" customHeight="1" x14ac:dyDescent="0.25">
      <c r="A34" s="149">
        <v>43685</v>
      </c>
      <c r="B34" s="89">
        <v>4</v>
      </c>
      <c r="C34" s="482" t="s">
        <v>217</v>
      </c>
      <c r="D34" s="482"/>
      <c r="E34" s="482"/>
      <c r="F34" s="149"/>
      <c r="G34" s="89"/>
      <c r="H34" s="475"/>
      <c r="I34" s="534"/>
    </row>
    <row r="35" spans="1:9" s="125" customFormat="1" ht="15" customHeight="1" x14ac:dyDescent="0.25">
      <c r="A35" s="149">
        <v>43685</v>
      </c>
      <c r="B35" s="89">
        <v>1500</v>
      </c>
      <c r="C35" s="482" t="s">
        <v>626</v>
      </c>
      <c r="D35" s="482"/>
      <c r="E35" s="482"/>
      <c r="F35" s="149"/>
      <c r="G35" s="89"/>
      <c r="H35" s="475"/>
      <c r="I35" s="534"/>
    </row>
    <row r="36" spans="1:9" s="125" customFormat="1" ht="15" customHeight="1" x14ac:dyDescent="0.25">
      <c r="A36" s="149">
        <v>43685</v>
      </c>
      <c r="B36" s="89">
        <v>4</v>
      </c>
      <c r="C36" s="482" t="s">
        <v>217</v>
      </c>
      <c r="D36" s="482"/>
      <c r="E36" s="482"/>
      <c r="F36" s="149"/>
      <c r="G36" s="89"/>
      <c r="H36" s="475"/>
      <c r="I36" s="534"/>
    </row>
    <row r="37" spans="1:9" s="125" customFormat="1" ht="15" customHeight="1" x14ac:dyDescent="0.25">
      <c r="A37" s="149">
        <v>43686</v>
      </c>
      <c r="B37" s="89">
        <v>5500</v>
      </c>
      <c r="C37" s="482" t="s">
        <v>633</v>
      </c>
      <c r="D37" s="482"/>
      <c r="E37" s="482"/>
      <c r="F37" s="149"/>
      <c r="G37" s="89"/>
      <c r="H37" s="475"/>
      <c r="I37" s="534"/>
    </row>
    <row r="38" spans="1:9" s="125" customFormat="1" ht="15" customHeight="1" x14ac:dyDescent="0.25">
      <c r="A38" s="149">
        <v>43686</v>
      </c>
      <c r="B38" s="89">
        <v>4</v>
      </c>
      <c r="C38" s="482" t="s">
        <v>217</v>
      </c>
      <c r="D38" s="482"/>
      <c r="E38" s="482"/>
      <c r="F38" s="149"/>
      <c r="G38" s="89"/>
      <c r="H38" s="475"/>
      <c r="I38" s="534"/>
    </row>
    <row r="39" spans="1:9" s="125" customFormat="1" ht="15" customHeight="1" x14ac:dyDescent="0.25">
      <c r="A39" s="149">
        <v>43686</v>
      </c>
      <c r="B39" s="89">
        <v>500</v>
      </c>
      <c r="C39" s="482" t="s">
        <v>426</v>
      </c>
      <c r="D39" s="482"/>
      <c r="E39" s="482"/>
      <c r="F39" s="149"/>
      <c r="G39" s="89"/>
      <c r="H39" s="475"/>
      <c r="I39" s="534"/>
    </row>
    <row r="40" spans="1:9" s="125" customFormat="1" ht="15" customHeight="1" x14ac:dyDescent="0.25">
      <c r="A40" s="149">
        <v>43686</v>
      </c>
      <c r="B40" s="89">
        <v>2.75</v>
      </c>
      <c r="C40" s="482" t="s">
        <v>217</v>
      </c>
      <c r="D40" s="482"/>
      <c r="E40" s="482"/>
      <c r="F40" s="149"/>
      <c r="G40" s="89"/>
      <c r="H40" s="145"/>
      <c r="I40" s="155"/>
    </row>
    <row r="41" spans="1:9" s="125" customFormat="1" ht="15" customHeight="1" x14ac:dyDescent="0.25">
      <c r="A41" s="149">
        <v>43686</v>
      </c>
      <c r="B41" s="89">
        <v>500</v>
      </c>
      <c r="C41" s="482" t="s">
        <v>459</v>
      </c>
      <c r="D41" s="482"/>
      <c r="E41" s="482"/>
      <c r="F41" s="149"/>
      <c r="G41" s="89"/>
      <c r="H41" s="145"/>
      <c r="I41" s="155"/>
    </row>
    <row r="42" spans="1:9" s="125" customFormat="1" ht="15" customHeight="1" x14ac:dyDescent="0.25">
      <c r="A42" s="149">
        <v>43686</v>
      </c>
      <c r="B42" s="89">
        <v>4</v>
      </c>
      <c r="C42" s="482" t="s">
        <v>217</v>
      </c>
      <c r="D42" s="482"/>
      <c r="E42" s="482"/>
      <c r="F42" s="149"/>
      <c r="G42" s="89"/>
      <c r="H42" s="145"/>
      <c r="I42" s="155"/>
    </row>
    <row r="43" spans="1:9" s="125" customFormat="1" ht="15" customHeight="1" x14ac:dyDescent="0.25">
      <c r="A43" s="149">
        <v>43692</v>
      </c>
      <c r="B43" s="89">
        <v>69.900000000000006</v>
      </c>
      <c r="C43" s="482" t="s">
        <v>273</v>
      </c>
      <c r="D43" s="482"/>
      <c r="E43" s="482"/>
      <c r="F43" s="149"/>
      <c r="G43" s="89"/>
      <c r="H43" s="145"/>
      <c r="I43" s="155"/>
    </row>
    <row r="44" spans="1:9" s="125" customFormat="1" ht="15" customHeight="1" x14ac:dyDescent="0.25">
      <c r="A44" s="149">
        <v>43692</v>
      </c>
      <c r="B44" s="89">
        <v>308</v>
      </c>
      <c r="C44" s="482" t="s">
        <v>543</v>
      </c>
      <c r="D44" s="482"/>
      <c r="E44" s="482"/>
      <c r="F44" s="149"/>
      <c r="G44" s="89"/>
      <c r="H44" s="145"/>
      <c r="I44" s="155"/>
    </row>
    <row r="45" spans="1:9" s="125" customFormat="1" ht="15" customHeight="1" x14ac:dyDescent="0.25">
      <c r="A45" s="149">
        <v>43692</v>
      </c>
      <c r="B45" s="89">
        <v>1278</v>
      </c>
      <c r="C45" s="482" t="s">
        <v>570</v>
      </c>
      <c r="D45" s="482"/>
      <c r="E45" s="482"/>
      <c r="F45" s="149"/>
      <c r="G45" s="89"/>
      <c r="H45" s="145"/>
      <c r="I45" s="155"/>
    </row>
    <row r="46" spans="1:9" s="125" customFormat="1" ht="15" customHeight="1" x14ac:dyDescent="0.25">
      <c r="A46" s="149">
        <v>43692</v>
      </c>
      <c r="B46" s="89">
        <v>41</v>
      </c>
      <c r="C46" s="482" t="s">
        <v>544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43694</v>
      </c>
      <c r="B47" s="89">
        <v>200</v>
      </c>
      <c r="C47" s="482" t="s">
        <v>529</v>
      </c>
      <c r="D47" s="482"/>
      <c r="E47" s="482"/>
      <c r="F47" s="149"/>
      <c r="G47" s="89"/>
      <c r="H47" s="145"/>
      <c r="I47" s="155"/>
    </row>
    <row r="48" spans="1:9" s="125" customFormat="1" ht="15" customHeight="1" x14ac:dyDescent="0.25">
      <c r="A48" s="149">
        <v>43698</v>
      </c>
      <c r="B48" s="89">
        <v>10000</v>
      </c>
      <c r="C48" s="482" t="s">
        <v>636</v>
      </c>
      <c r="D48" s="482"/>
      <c r="E48" s="482"/>
      <c r="F48" s="149"/>
      <c r="G48" s="89"/>
      <c r="H48" s="145"/>
      <c r="I48" s="155"/>
    </row>
    <row r="49" spans="1:9" s="125" customFormat="1" ht="15" customHeight="1" x14ac:dyDescent="0.25">
      <c r="A49" s="149">
        <v>43698</v>
      </c>
      <c r="B49" s="89">
        <v>4</v>
      </c>
      <c r="C49" s="482" t="s">
        <v>217</v>
      </c>
      <c r="D49" s="482"/>
      <c r="E49" s="482"/>
      <c r="F49" s="149"/>
      <c r="G49" s="89"/>
      <c r="H49" s="145"/>
      <c r="I49" s="155"/>
    </row>
    <row r="50" spans="1:9" s="125" customFormat="1" ht="15" customHeight="1" x14ac:dyDescent="0.25">
      <c r="A50" s="149">
        <v>43699</v>
      </c>
      <c r="B50" s="89">
        <v>200</v>
      </c>
      <c r="C50" s="482" t="s">
        <v>529</v>
      </c>
      <c r="D50" s="482"/>
      <c r="E50" s="482"/>
      <c r="F50" s="149"/>
      <c r="G50" s="89"/>
      <c r="H50" s="145"/>
      <c r="I50" s="155"/>
    </row>
    <row r="51" spans="1:9" s="125" customFormat="1" ht="15" customHeight="1" x14ac:dyDescent="0.25">
      <c r="A51" s="149">
        <v>43700</v>
      </c>
      <c r="B51" s="89">
        <v>500</v>
      </c>
      <c r="C51" s="482" t="s">
        <v>628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43700</v>
      </c>
      <c r="B52" s="89">
        <v>3</v>
      </c>
      <c r="C52" s="482" t="s">
        <v>217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43702</v>
      </c>
      <c r="B53" s="89">
        <v>200</v>
      </c>
      <c r="C53" s="482" t="s">
        <v>529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43703</v>
      </c>
      <c r="B54" s="89">
        <v>2600</v>
      </c>
      <c r="C54" s="482" t="s">
        <v>628</v>
      </c>
      <c r="D54" s="482"/>
      <c r="E54" s="482"/>
      <c r="F54" s="149"/>
      <c r="G54" s="89"/>
      <c r="H54" s="145"/>
      <c r="I54" s="155"/>
    </row>
    <row r="55" spans="1:9" s="125" customFormat="1" ht="15" customHeight="1" x14ac:dyDescent="0.25">
      <c r="A55" s="149">
        <v>43703</v>
      </c>
      <c r="B55" s="89">
        <v>4</v>
      </c>
      <c r="C55" s="482" t="s">
        <v>217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43705</v>
      </c>
      <c r="B56" s="89">
        <v>500</v>
      </c>
      <c r="C56" s="482" t="s">
        <v>635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43705</v>
      </c>
      <c r="B57" s="89">
        <v>4</v>
      </c>
      <c r="C57" s="482" t="s">
        <v>217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43706</v>
      </c>
      <c r="B58" s="89">
        <v>673</v>
      </c>
      <c r="C58" s="491" t="s">
        <v>542</v>
      </c>
      <c r="D58" s="512"/>
      <c r="E58" s="543"/>
      <c r="F58" s="149"/>
      <c r="G58" s="89"/>
      <c r="H58" s="145"/>
      <c r="I58" s="155"/>
    </row>
    <row r="59" spans="1:9" s="125" customFormat="1" ht="15" customHeight="1" x14ac:dyDescent="0.25">
      <c r="A59" s="149">
        <v>43706</v>
      </c>
      <c r="B59" s="89">
        <v>4</v>
      </c>
      <c r="C59" s="482" t="s">
        <v>217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43706</v>
      </c>
      <c r="B60" s="89">
        <v>673</v>
      </c>
      <c r="C60" s="491" t="s">
        <v>289</v>
      </c>
      <c r="D60" s="512"/>
      <c r="E60" s="543"/>
      <c r="F60" s="149"/>
      <c r="G60" s="89"/>
      <c r="H60" s="145"/>
      <c r="I60" s="155"/>
    </row>
    <row r="61" spans="1:9" s="125" customFormat="1" ht="15" customHeight="1" x14ac:dyDescent="0.25">
      <c r="A61" s="149">
        <v>43706</v>
      </c>
      <c r="B61" s="89">
        <v>4</v>
      </c>
      <c r="C61" s="482" t="s">
        <v>217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43706</v>
      </c>
      <c r="B62" s="89">
        <v>673</v>
      </c>
      <c r="C62" s="491" t="s">
        <v>397</v>
      </c>
      <c r="D62" s="512"/>
      <c r="E62" s="543"/>
      <c r="F62" s="149"/>
      <c r="G62" s="89"/>
      <c r="H62" s="145"/>
      <c r="I62" s="155"/>
    </row>
    <row r="63" spans="1:9" s="125" customFormat="1" ht="15" customHeight="1" x14ac:dyDescent="0.25">
      <c r="A63" s="149">
        <v>43706</v>
      </c>
      <c r="B63" s="89">
        <v>4</v>
      </c>
      <c r="C63" s="482" t="s">
        <v>217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43706</v>
      </c>
      <c r="B64" s="89">
        <v>2020</v>
      </c>
      <c r="C64" s="491" t="s">
        <v>294</v>
      </c>
      <c r="D64" s="512"/>
      <c r="E64" s="543"/>
      <c r="F64" s="149"/>
      <c r="G64" s="89"/>
      <c r="H64" s="145"/>
      <c r="I64" s="155"/>
    </row>
    <row r="65" spans="1:9" s="125" customFormat="1" ht="15" customHeight="1" x14ac:dyDescent="0.25">
      <c r="A65" s="149">
        <v>43706</v>
      </c>
      <c r="B65" s="89">
        <v>4</v>
      </c>
      <c r="C65" s="482" t="s">
        <v>217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43707</v>
      </c>
      <c r="B66" s="89">
        <v>200</v>
      </c>
      <c r="C66" s="482" t="s">
        <v>529</v>
      </c>
      <c r="D66" s="482"/>
      <c r="E66" s="482"/>
      <c r="F66" s="149"/>
      <c r="G66" s="89"/>
      <c r="H66" s="145"/>
      <c r="I66" s="155"/>
    </row>
  </sheetData>
  <mergeCells count="97">
    <mergeCell ref="C62:E62"/>
    <mergeCell ref="C63:E63"/>
    <mergeCell ref="C64:E64"/>
    <mergeCell ref="C65:E65"/>
    <mergeCell ref="C66:E66"/>
    <mergeCell ref="C61:E61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49:E49"/>
    <mergeCell ref="C39:E39"/>
    <mergeCell ref="H39:I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32:E32"/>
    <mergeCell ref="H32:I32"/>
    <mergeCell ref="C25:E25"/>
    <mergeCell ref="C26:E26"/>
    <mergeCell ref="C27:E27"/>
    <mergeCell ref="H27:I27"/>
    <mergeCell ref="C28:E28"/>
    <mergeCell ref="H28:I28"/>
    <mergeCell ref="C29:E29"/>
    <mergeCell ref="H29:I29"/>
    <mergeCell ref="C30:E30"/>
    <mergeCell ref="C31:E31"/>
    <mergeCell ref="H31:I31"/>
    <mergeCell ref="C22:E22"/>
    <mergeCell ref="H22:I22"/>
    <mergeCell ref="C23:E23"/>
    <mergeCell ref="H23:I23"/>
    <mergeCell ref="C24:E24"/>
    <mergeCell ref="H24:I24"/>
    <mergeCell ref="C19:E19"/>
    <mergeCell ref="H19:I19"/>
    <mergeCell ref="C20:E20"/>
    <mergeCell ref="H20:I20"/>
    <mergeCell ref="C21:E21"/>
    <mergeCell ref="H21:I21"/>
    <mergeCell ref="C16:E16"/>
    <mergeCell ref="H16:I16"/>
    <mergeCell ref="C17:E17"/>
    <mergeCell ref="H17:I17"/>
    <mergeCell ref="C18:E18"/>
    <mergeCell ref="H18:I18"/>
    <mergeCell ref="C13:E13"/>
    <mergeCell ref="H13:I13"/>
    <mergeCell ref="C14:E14"/>
    <mergeCell ref="H14:I14"/>
    <mergeCell ref="C15:E15"/>
    <mergeCell ref="H15:I15"/>
    <mergeCell ref="C9:D9"/>
    <mergeCell ref="G9:H9"/>
    <mergeCell ref="A10:I10"/>
    <mergeCell ref="A11:I11"/>
    <mergeCell ref="A12:E12"/>
    <mergeCell ref="F12:I12"/>
    <mergeCell ref="C6:D6"/>
    <mergeCell ref="G6:H6"/>
    <mergeCell ref="C7:D7"/>
    <mergeCell ref="G7:H7"/>
    <mergeCell ref="C8:D8"/>
    <mergeCell ref="G8:H8"/>
    <mergeCell ref="C5:D5"/>
    <mergeCell ref="G5:H5"/>
    <mergeCell ref="C2:I2"/>
    <mergeCell ref="C3:D4"/>
    <mergeCell ref="E3:F3"/>
    <mergeCell ref="G3:H3"/>
    <mergeCell ref="I3:I4"/>
  </mergeCells>
  <pageMargins left="0.7" right="0.7" top="0.75" bottom="0.75" header="0.3" footer="0.3"/>
  <pageSetup paperSize="9" scale="77" orientation="landscape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zoomScaleNormal="100" workbookViewId="0">
      <selection activeCell="G9" sqref="G9:H9"/>
    </sheetView>
  </sheetViews>
  <sheetFormatPr defaultRowHeight="15" x14ac:dyDescent="0.25"/>
  <cols>
    <col min="1" max="2" width="12" bestFit="1" customWidth="1"/>
    <col min="3" max="5" width="11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648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424" t="s">
        <v>1</v>
      </c>
      <c r="H3" s="538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/>
      <c r="I4" s="412"/>
    </row>
    <row r="5" spans="1:9" ht="30.75" customHeight="1" x14ac:dyDescent="0.25">
      <c r="C5" s="539" t="s">
        <v>649</v>
      </c>
      <c r="D5" s="540"/>
      <c r="E5" s="156">
        <v>35852.92</v>
      </c>
      <c r="F5" s="156">
        <v>3008.69</v>
      </c>
      <c r="G5" s="541">
        <v>16154.8</v>
      </c>
      <c r="H5" s="542"/>
      <c r="I5" s="27"/>
    </row>
    <row r="6" spans="1:9" x14ac:dyDescent="0.25">
      <c r="C6" s="532" t="s">
        <v>3</v>
      </c>
      <c r="D6" s="533"/>
      <c r="E6" s="10">
        <f>16662+87</f>
        <v>16749</v>
      </c>
      <c r="F6" s="10">
        <f>64674.43+174</f>
        <v>64848.43</v>
      </c>
      <c r="G6" s="541">
        <v>1992.57</v>
      </c>
      <c r="H6" s="542"/>
      <c r="I6" s="28"/>
    </row>
    <row r="7" spans="1:9" x14ac:dyDescent="0.25">
      <c r="C7" s="494" t="s">
        <v>625</v>
      </c>
      <c r="D7" s="495"/>
      <c r="E7" s="10">
        <v>857.39</v>
      </c>
      <c r="F7" s="10">
        <f>5183.19+25.6</f>
        <v>5208.79</v>
      </c>
      <c r="G7" s="541">
        <v>0</v>
      </c>
      <c r="H7" s="542"/>
      <c r="I7" s="28"/>
    </row>
    <row r="8" spans="1:9" x14ac:dyDescent="0.25">
      <c r="C8" s="532" t="s">
        <v>6</v>
      </c>
      <c r="D8" s="533"/>
      <c r="E8" s="10">
        <v>65116.06</v>
      </c>
      <c r="F8" s="10">
        <v>63589.48</v>
      </c>
      <c r="G8" s="541">
        <v>1714</v>
      </c>
      <c r="H8" s="542"/>
      <c r="I8" s="28"/>
    </row>
    <row r="9" spans="1:9" ht="36.75" customHeight="1" thickBot="1" x14ac:dyDescent="0.3">
      <c r="C9" s="420" t="s">
        <v>650</v>
      </c>
      <c r="D9" s="421"/>
      <c r="E9" s="157">
        <f>E5+E6+E7+F8-E8</f>
        <v>51932.73000000001</v>
      </c>
      <c r="F9" s="157">
        <f>F5+F6+F7-F8</f>
        <v>9476.4299999999857</v>
      </c>
      <c r="G9" s="422">
        <f>G5+G6+G7-G8</f>
        <v>16433.37</v>
      </c>
      <c r="H9" s="422"/>
      <c r="I9" s="30"/>
    </row>
    <row r="10" spans="1:9" ht="15.75" thickBot="1" x14ac:dyDescent="0.3">
      <c r="A10" s="366"/>
      <c r="B10" s="366"/>
      <c r="C10" s="366"/>
      <c r="D10" s="366"/>
      <c r="E10" s="366"/>
      <c r="F10" s="366"/>
      <c r="G10" s="366"/>
      <c r="H10" s="366"/>
      <c r="I10" s="366"/>
    </row>
    <row r="11" spans="1:9" ht="15" customHeight="1" thickBot="1" x14ac:dyDescent="0.3">
      <c r="A11" s="416" t="s">
        <v>7</v>
      </c>
      <c r="B11" s="417"/>
      <c r="C11" s="417"/>
      <c r="D11" s="417"/>
      <c r="E11" s="417"/>
      <c r="F11" s="417"/>
      <c r="G11" s="417"/>
      <c r="H11" s="417"/>
      <c r="I11" s="417"/>
    </row>
    <row r="12" spans="1:9" x14ac:dyDescent="0.25">
      <c r="A12" s="416" t="s">
        <v>0</v>
      </c>
      <c r="B12" s="417"/>
      <c r="C12" s="417"/>
      <c r="D12" s="417"/>
      <c r="E12" s="418"/>
      <c r="F12" s="416" t="s">
        <v>1</v>
      </c>
      <c r="G12" s="417"/>
      <c r="H12" s="417"/>
      <c r="I12" s="418"/>
    </row>
    <row r="13" spans="1:9" ht="15" customHeight="1" x14ac:dyDescent="0.25">
      <c r="A13" s="151" t="s">
        <v>30</v>
      </c>
      <c r="B13" s="151" t="s">
        <v>31</v>
      </c>
      <c r="C13" s="349" t="s">
        <v>32</v>
      </c>
      <c r="D13" s="349"/>
      <c r="E13" s="349"/>
      <c r="F13" s="151" t="s">
        <v>30</v>
      </c>
      <c r="G13" s="151" t="s">
        <v>31</v>
      </c>
      <c r="H13" s="349" t="s">
        <v>32</v>
      </c>
      <c r="I13" s="349"/>
    </row>
    <row r="14" spans="1:9" s="125" customFormat="1" ht="15" customHeight="1" x14ac:dyDescent="0.25">
      <c r="A14" s="149">
        <v>43710</v>
      </c>
      <c r="B14" s="89">
        <v>500</v>
      </c>
      <c r="C14" s="482" t="s">
        <v>635</v>
      </c>
      <c r="D14" s="482"/>
      <c r="E14" s="482"/>
      <c r="F14" s="149">
        <v>43713</v>
      </c>
      <c r="G14" s="89">
        <v>647</v>
      </c>
      <c r="H14" s="482" t="s">
        <v>239</v>
      </c>
      <c r="I14" s="482"/>
    </row>
    <row r="15" spans="1:9" s="125" customFormat="1" ht="15" customHeight="1" x14ac:dyDescent="0.25">
      <c r="A15" s="149">
        <v>43710</v>
      </c>
      <c r="B15" s="89">
        <v>4</v>
      </c>
      <c r="C15" s="482" t="s">
        <v>217</v>
      </c>
      <c r="D15" s="482"/>
      <c r="E15" s="482"/>
      <c r="F15" s="149">
        <v>43724</v>
      </c>
      <c r="G15" s="89">
        <v>81</v>
      </c>
      <c r="H15" s="482" t="s">
        <v>21</v>
      </c>
      <c r="I15" s="482"/>
    </row>
    <row r="16" spans="1:9" s="125" customFormat="1" ht="15" customHeight="1" x14ac:dyDescent="0.25">
      <c r="A16" s="149">
        <v>43710</v>
      </c>
      <c r="B16" s="89">
        <v>2738.65</v>
      </c>
      <c r="C16" s="482" t="s">
        <v>343</v>
      </c>
      <c r="D16" s="482"/>
      <c r="E16" s="482"/>
      <c r="F16" s="149">
        <v>43724</v>
      </c>
      <c r="G16" s="89">
        <v>58</v>
      </c>
      <c r="H16" s="482" t="s">
        <v>19</v>
      </c>
      <c r="I16" s="482"/>
    </row>
    <row r="17" spans="1:9" s="125" customFormat="1" ht="15" customHeight="1" x14ac:dyDescent="0.25">
      <c r="A17" s="149">
        <v>43712</v>
      </c>
      <c r="B17" s="89">
        <v>38500</v>
      </c>
      <c r="C17" s="482" t="s">
        <v>523</v>
      </c>
      <c r="D17" s="482"/>
      <c r="E17" s="482"/>
      <c r="F17" s="149">
        <v>43724</v>
      </c>
      <c r="G17" s="89">
        <v>671</v>
      </c>
      <c r="H17" s="482" t="s">
        <v>20</v>
      </c>
      <c r="I17" s="482"/>
    </row>
    <row r="18" spans="1:9" s="125" customFormat="1" ht="15" customHeight="1" x14ac:dyDescent="0.25">
      <c r="A18" s="149">
        <v>43712</v>
      </c>
      <c r="B18" s="89">
        <v>4</v>
      </c>
      <c r="C18" s="482" t="s">
        <v>217</v>
      </c>
      <c r="D18" s="482"/>
      <c r="E18" s="482"/>
      <c r="F18" s="149">
        <v>43724</v>
      </c>
      <c r="G18" s="89">
        <v>44</v>
      </c>
      <c r="H18" s="482" t="s">
        <v>194</v>
      </c>
      <c r="I18" s="482"/>
    </row>
    <row r="19" spans="1:9" s="125" customFormat="1" ht="15" customHeight="1" x14ac:dyDescent="0.25">
      <c r="A19" s="149">
        <v>43714</v>
      </c>
      <c r="B19" s="89">
        <v>200</v>
      </c>
      <c r="C19" s="482" t="s">
        <v>529</v>
      </c>
      <c r="D19" s="482"/>
      <c r="E19" s="482"/>
      <c r="F19" s="149">
        <v>43724</v>
      </c>
      <c r="G19" s="89">
        <v>213</v>
      </c>
      <c r="H19" s="482" t="s">
        <v>22</v>
      </c>
      <c r="I19" s="482"/>
    </row>
    <row r="20" spans="1:9" s="125" customFormat="1" ht="15" customHeight="1" x14ac:dyDescent="0.25">
      <c r="A20" s="149">
        <v>43715</v>
      </c>
      <c r="B20" s="89">
        <v>21.5</v>
      </c>
      <c r="C20" s="482" t="s">
        <v>568</v>
      </c>
      <c r="D20" s="482"/>
      <c r="E20" s="482"/>
      <c r="F20" s="149"/>
      <c r="G20" s="89"/>
      <c r="H20" s="482"/>
      <c r="I20" s="482"/>
    </row>
    <row r="21" spans="1:9" s="125" customFormat="1" ht="15" customHeight="1" x14ac:dyDescent="0.25">
      <c r="A21" s="149">
        <v>43717</v>
      </c>
      <c r="B21" s="89">
        <v>1981.08</v>
      </c>
      <c r="C21" s="482" t="s">
        <v>523</v>
      </c>
      <c r="D21" s="482"/>
      <c r="E21" s="482"/>
      <c r="F21" s="149"/>
      <c r="G21" s="89"/>
      <c r="H21" s="482"/>
      <c r="I21" s="482"/>
    </row>
    <row r="22" spans="1:9" s="125" customFormat="1" ht="15" customHeight="1" x14ac:dyDescent="0.25">
      <c r="A22" s="149">
        <v>43717</v>
      </c>
      <c r="B22" s="89">
        <v>4</v>
      </c>
      <c r="C22" s="482" t="s">
        <v>217</v>
      </c>
      <c r="D22" s="482"/>
      <c r="E22" s="482"/>
      <c r="F22" s="149"/>
      <c r="G22" s="89"/>
      <c r="H22" s="475"/>
      <c r="I22" s="534"/>
    </row>
    <row r="23" spans="1:9" s="125" customFormat="1" ht="15" customHeight="1" x14ac:dyDescent="0.25">
      <c r="A23" s="149">
        <v>43717</v>
      </c>
      <c r="B23" s="89">
        <v>2301.9699999999998</v>
      </c>
      <c r="C23" s="482" t="s">
        <v>647</v>
      </c>
      <c r="D23" s="482"/>
      <c r="E23" s="482"/>
      <c r="F23" s="149"/>
      <c r="G23" s="89"/>
      <c r="H23" s="482"/>
      <c r="I23" s="482"/>
    </row>
    <row r="24" spans="1:9" s="125" customFormat="1" ht="15" customHeight="1" x14ac:dyDescent="0.25">
      <c r="A24" s="149">
        <v>43717</v>
      </c>
      <c r="B24" s="89">
        <v>4</v>
      </c>
      <c r="C24" s="482" t="s">
        <v>217</v>
      </c>
      <c r="D24" s="482"/>
      <c r="E24" s="482"/>
      <c r="F24" s="149"/>
      <c r="G24" s="89"/>
      <c r="H24" s="475"/>
      <c r="I24" s="534"/>
    </row>
    <row r="25" spans="1:9" s="125" customFormat="1" ht="15" customHeight="1" x14ac:dyDescent="0.25">
      <c r="A25" s="149">
        <v>43717</v>
      </c>
      <c r="B25" s="89">
        <v>154.72999999999999</v>
      </c>
      <c r="C25" s="482" t="s">
        <v>651</v>
      </c>
      <c r="D25" s="482"/>
      <c r="E25" s="482"/>
      <c r="F25" s="149"/>
      <c r="G25" s="89"/>
      <c r="H25" s="145"/>
      <c r="I25" s="155"/>
    </row>
    <row r="26" spans="1:9" s="125" customFormat="1" ht="15" customHeight="1" x14ac:dyDescent="0.25">
      <c r="A26" s="149">
        <v>43717</v>
      </c>
      <c r="B26" s="89">
        <v>4</v>
      </c>
      <c r="C26" s="482" t="s">
        <v>217</v>
      </c>
      <c r="D26" s="482"/>
      <c r="E26" s="482"/>
      <c r="F26" s="149"/>
      <c r="G26" s="89"/>
      <c r="H26" s="145"/>
      <c r="I26" s="155"/>
    </row>
    <row r="27" spans="1:9" s="125" customFormat="1" ht="15" customHeight="1" x14ac:dyDescent="0.25">
      <c r="A27" s="149">
        <v>43717</v>
      </c>
      <c r="B27" s="89">
        <v>1500</v>
      </c>
      <c r="C27" s="482" t="s">
        <v>626</v>
      </c>
      <c r="D27" s="482"/>
      <c r="E27" s="482"/>
      <c r="F27" s="149"/>
      <c r="G27" s="89"/>
      <c r="H27" s="475"/>
      <c r="I27" s="534"/>
    </row>
    <row r="28" spans="1:9" s="125" customFormat="1" ht="15" customHeight="1" x14ac:dyDescent="0.25">
      <c r="A28" s="149">
        <v>43717</v>
      </c>
      <c r="B28" s="89">
        <v>4</v>
      </c>
      <c r="C28" s="482" t="s">
        <v>217</v>
      </c>
      <c r="D28" s="482"/>
      <c r="E28" s="482"/>
      <c r="F28" s="149"/>
      <c r="G28" s="89"/>
      <c r="H28" s="475"/>
      <c r="I28" s="534"/>
    </row>
    <row r="29" spans="1:9" s="125" customFormat="1" ht="15" customHeight="1" x14ac:dyDescent="0.25">
      <c r="A29" s="149">
        <v>43717</v>
      </c>
      <c r="B29" s="89">
        <v>500</v>
      </c>
      <c r="C29" s="482" t="s">
        <v>426</v>
      </c>
      <c r="D29" s="482"/>
      <c r="E29" s="482"/>
      <c r="F29" s="149"/>
      <c r="G29" s="89"/>
      <c r="H29" s="475"/>
      <c r="I29" s="534"/>
    </row>
    <row r="30" spans="1:9" s="125" customFormat="1" ht="15" customHeight="1" x14ac:dyDescent="0.25">
      <c r="A30" s="149">
        <v>43717</v>
      </c>
      <c r="B30" s="89">
        <v>2.75</v>
      </c>
      <c r="C30" s="482" t="s">
        <v>217</v>
      </c>
      <c r="D30" s="482"/>
      <c r="E30" s="482"/>
      <c r="F30" s="149"/>
      <c r="G30" s="89"/>
      <c r="H30" s="145"/>
      <c r="I30" s="155"/>
    </row>
    <row r="31" spans="1:9" s="125" customFormat="1" ht="15" customHeight="1" x14ac:dyDescent="0.25">
      <c r="A31" s="149">
        <v>43717</v>
      </c>
      <c r="B31" s="89">
        <v>500</v>
      </c>
      <c r="C31" s="482" t="s">
        <v>459</v>
      </c>
      <c r="D31" s="482"/>
      <c r="E31" s="482"/>
      <c r="F31" s="149"/>
      <c r="G31" s="89"/>
      <c r="H31" s="475"/>
      <c r="I31" s="534"/>
    </row>
    <row r="32" spans="1:9" s="125" customFormat="1" ht="15" customHeight="1" x14ac:dyDescent="0.25">
      <c r="A32" s="149">
        <v>43717</v>
      </c>
      <c r="B32" s="89">
        <v>4</v>
      </c>
      <c r="C32" s="482" t="s">
        <v>217</v>
      </c>
      <c r="D32" s="482"/>
      <c r="E32" s="482"/>
      <c r="F32" s="149"/>
      <c r="G32" s="89"/>
      <c r="H32" s="475"/>
      <c r="I32" s="534"/>
    </row>
    <row r="33" spans="1:9" s="125" customFormat="1" ht="15" customHeight="1" x14ac:dyDescent="0.25">
      <c r="A33" s="149">
        <v>43720</v>
      </c>
      <c r="B33" s="89">
        <v>69.900000000000006</v>
      </c>
      <c r="C33" s="482" t="s">
        <v>273</v>
      </c>
      <c r="D33" s="482"/>
      <c r="E33" s="482"/>
      <c r="F33" s="149"/>
      <c r="G33" s="89"/>
      <c r="H33" s="475"/>
      <c r="I33" s="534"/>
    </row>
    <row r="34" spans="1:9" s="125" customFormat="1" ht="15" customHeight="1" x14ac:dyDescent="0.25">
      <c r="A34" s="149">
        <v>43721</v>
      </c>
      <c r="B34" s="89">
        <v>2631.68</v>
      </c>
      <c r="C34" s="482" t="s">
        <v>403</v>
      </c>
      <c r="D34" s="482"/>
      <c r="E34" s="482"/>
      <c r="F34" s="149"/>
      <c r="G34" s="89"/>
      <c r="H34" s="475"/>
      <c r="I34" s="534"/>
    </row>
    <row r="35" spans="1:9" s="125" customFormat="1" ht="15" customHeight="1" x14ac:dyDescent="0.25">
      <c r="A35" s="149">
        <v>43721</v>
      </c>
      <c r="B35" s="89">
        <v>4</v>
      </c>
      <c r="C35" s="482" t="s">
        <v>217</v>
      </c>
      <c r="D35" s="482"/>
      <c r="E35" s="482"/>
      <c r="F35" s="149"/>
      <c r="G35" s="89"/>
      <c r="H35" s="475"/>
      <c r="I35" s="534"/>
    </row>
    <row r="36" spans="1:9" s="125" customFormat="1" ht="15" customHeight="1" x14ac:dyDescent="0.25">
      <c r="A36" s="149">
        <v>43721</v>
      </c>
      <c r="B36" s="89">
        <v>1368.52</v>
      </c>
      <c r="C36" s="482" t="s">
        <v>404</v>
      </c>
      <c r="D36" s="482"/>
      <c r="E36" s="482"/>
      <c r="F36" s="149"/>
      <c r="G36" s="89"/>
      <c r="H36" s="475"/>
      <c r="I36" s="534"/>
    </row>
    <row r="37" spans="1:9" s="125" customFormat="1" ht="15" customHeight="1" x14ac:dyDescent="0.25">
      <c r="A37" s="149">
        <v>43721</v>
      </c>
      <c r="B37" s="89">
        <v>2.75</v>
      </c>
      <c r="C37" s="482" t="s">
        <v>217</v>
      </c>
      <c r="D37" s="482"/>
      <c r="E37" s="482"/>
      <c r="F37" s="149"/>
      <c r="G37" s="89"/>
      <c r="H37" s="475"/>
      <c r="I37" s="534"/>
    </row>
    <row r="38" spans="1:9" s="125" customFormat="1" ht="15" customHeight="1" x14ac:dyDescent="0.25">
      <c r="A38" s="149">
        <v>43721</v>
      </c>
      <c r="B38" s="89">
        <v>1316.4</v>
      </c>
      <c r="C38" s="482" t="s">
        <v>409</v>
      </c>
      <c r="D38" s="482"/>
      <c r="E38" s="482"/>
      <c r="F38" s="149"/>
      <c r="G38" s="89"/>
      <c r="H38" s="475"/>
      <c r="I38" s="534"/>
    </row>
    <row r="39" spans="1:9" s="125" customFormat="1" ht="15" customHeight="1" x14ac:dyDescent="0.25">
      <c r="A39" s="149">
        <v>43721</v>
      </c>
      <c r="B39" s="89">
        <v>4</v>
      </c>
      <c r="C39" s="482" t="s">
        <v>217</v>
      </c>
      <c r="D39" s="482"/>
      <c r="E39" s="482"/>
      <c r="F39" s="149"/>
      <c r="G39" s="89"/>
      <c r="H39" s="475"/>
      <c r="I39" s="534"/>
    </row>
    <row r="40" spans="1:9" s="125" customFormat="1" ht="15" customHeight="1" x14ac:dyDescent="0.25">
      <c r="A40" s="149">
        <v>43723</v>
      </c>
      <c r="B40" s="89">
        <v>175</v>
      </c>
      <c r="C40" s="482" t="s">
        <v>529</v>
      </c>
      <c r="D40" s="482"/>
      <c r="E40" s="482"/>
      <c r="F40" s="149"/>
      <c r="G40" s="89"/>
      <c r="H40" s="145"/>
      <c r="I40" s="155"/>
    </row>
    <row r="41" spans="1:9" s="125" customFormat="1" ht="15" customHeight="1" x14ac:dyDescent="0.25">
      <c r="A41" s="149">
        <v>43724</v>
      </c>
      <c r="B41" s="89">
        <v>293</v>
      </c>
      <c r="C41" s="482" t="s">
        <v>543</v>
      </c>
      <c r="D41" s="482"/>
      <c r="E41" s="482"/>
      <c r="F41" s="149"/>
      <c r="G41" s="89"/>
      <c r="H41" s="145"/>
      <c r="I41" s="155"/>
    </row>
    <row r="42" spans="1:9" s="125" customFormat="1" ht="15" customHeight="1" x14ac:dyDescent="0.25">
      <c r="A42" s="149">
        <v>43724</v>
      </c>
      <c r="B42" s="89">
        <v>1412</v>
      </c>
      <c r="C42" s="482" t="s">
        <v>570</v>
      </c>
      <c r="D42" s="482"/>
      <c r="E42" s="482"/>
      <c r="F42" s="149"/>
      <c r="G42" s="89"/>
      <c r="H42" s="145"/>
      <c r="I42" s="155"/>
    </row>
    <row r="43" spans="1:9" s="125" customFormat="1" ht="15" customHeight="1" x14ac:dyDescent="0.25">
      <c r="A43" s="149">
        <v>43727</v>
      </c>
      <c r="B43" s="89">
        <v>175</v>
      </c>
      <c r="C43" s="482" t="s">
        <v>529</v>
      </c>
      <c r="D43" s="482"/>
      <c r="E43" s="482"/>
      <c r="F43" s="149"/>
      <c r="G43" s="89"/>
      <c r="H43" s="145"/>
      <c r="I43" s="155"/>
    </row>
    <row r="44" spans="1:9" s="125" customFormat="1" ht="15" customHeight="1" x14ac:dyDescent="0.25">
      <c r="A44" s="149">
        <v>43729</v>
      </c>
      <c r="B44" s="89">
        <v>175</v>
      </c>
      <c r="C44" s="482" t="s">
        <v>529</v>
      </c>
      <c r="D44" s="482"/>
      <c r="E44" s="482"/>
      <c r="F44" s="149"/>
      <c r="G44" s="89"/>
      <c r="H44" s="145"/>
      <c r="I44" s="155"/>
    </row>
    <row r="45" spans="1:9" s="125" customFormat="1" ht="15" customHeight="1" x14ac:dyDescent="0.25">
      <c r="A45" s="149">
        <v>43733</v>
      </c>
      <c r="B45" s="89">
        <v>175</v>
      </c>
      <c r="C45" s="482" t="s">
        <v>529</v>
      </c>
      <c r="D45" s="482"/>
      <c r="E45" s="482"/>
      <c r="F45" s="149"/>
      <c r="G45" s="89"/>
      <c r="H45" s="145"/>
      <c r="I45" s="155"/>
    </row>
    <row r="46" spans="1:9" s="125" customFormat="1" ht="15" customHeight="1" x14ac:dyDescent="0.25">
      <c r="A46" s="149">
        <v>43735</v>
      </c>
      <c r="B46" s="89">
        <v>1500</v>
      </c>
      <c r="C46" s="482" t="s">
        <v>635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43735</v>
      </c>
      <c r="B47" s="89">
        <v>4</v>
      </c>
      <c r="C47" s="482" t="s">
        <v>217</v>
      </c>
      <c r="D47" s="482"/>
      <c r="E47" s="482"/>
      <c r="F47" s="149"/>
      <c r="G47" s="89"/>
      <c r="H47" s="145"/>
      <c r="I47" s="155"/>
    </row>
    <row r="48" spans="1:9" s="125" customFormat="1" ht="15" customHeight="1" x14ac:dyDescent="0.25">
      <c r="A48" s="149">
        <v>43736</v>
      </c>
      <c r="B48" s="89">
        <v>175</v>
      </c>
      <c r="C48" s="482" t="s">
        <v>529</v>
      </c>
      <c r="D48" s="482"/>
      <c r="E48" s="482"/>
      <c r="F48" s="149"/>
      <c r="G48" s="89"/>
      <c r="H48" s="145"/>
      <c r="I48" s="155"/>
    </row>
    <row r="49" spans="1:9" s="125" customFormat="1" ht="15" customHeight="1" x14ac:dyDescent="0.25">
      <c r="A49" s="149">
        <v>43738</v>
      </c>
      <c r="B49" s="89">
        <v>2602.63</v>
      </c>
      <c r="C49" s="482" t="s">
        <v>343</v>
      </c>
      <c r="D49" s="482"/>
      <c r="E49" s="482"/>
      <c r="F49" s="149"/>
      <c r="G49" s="89"/>
      <c r="H49" s="145"/>
      <c r="I49" s="155"/>
    </row>
    <row r="50" spans="1:9" s="125" customFormat="1" ht="15" customHeight="1" x14ac:dyDescent="0.25">
      <c r="A50" s="149">
        <v>43738</v>
      </c>
      <c r="B50" s="89">
        <v>673</v>
      </c>
      <c r="C50" s="491" t="s">
        <v>542</v>
      </c>
      <c r="D50" s="512"/>
      <c r="E50" s="543"/>
      <c r="F50" s="149"/>
      <c r="G50" s="89"/>
      <c r="H50" s="145"/>
      <c r="I50" s="155"/>
    </row>
    <row r="51" spans="1:9" s="125" customFormat="1" ht="15" customHeight="1" x14ac:dyDescent="0.25">
      <c r="A51" s="149">
        <v>43738</v>
      </c>
      <c r="B51" s="89">
        <v>4</v>
      </c>
      <c r="C51" s="482" t="s">
        <v>217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43738</v>
      </c>
      <c r="B52" s="89">
        <v>673</v>
      </c>
      <c r="C52" s="491" t="s">
        <v>289</v>
      </c>
      <c r="D52" s="512"/>
      <c r="E52" s="543"/>
      <c r="F52" s="149"/>
      <c r="G52" s="89"/>
      <c r="H52" s="145"/>
      <c r="I52" s="155"/>
    </row>
    <row r="53" spans="1:9" s="125" customFormat="1" ht="15" customHeight="1" x14ac:dyDescent="0.25">
      <c r="A53" s="149">
        <v>43738</v>
      </c>
      <c r="B53" s="89">
        <v>4</v>
      </c>
      <c r="C53" s="482" t="s">
        <v>217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43738</v>
      </c>
      <c r="B54" s="89">
        <v>2020</v>
      </c>
      <c r="C54" s="491" t="s">
        <v>294</v>
      </c>
      <c r="D54" s="512"/>
      <c r="E54" s="543"/>
      <c r="F54" s="149"/>
      <c r="G54" s="89"/>
      <c r="H54" s="145"/>
      <c r="I54" s="155"/>
    </row>
    <row r="55" spans="1:9" s="125" customFormat="1" ht="15" customHeight="1" x14ac:dyDescent="0.25">
      <c r="A55" s="149">
        <v>43738</v>
      </c>
      <c r="B55" s="89">
        <v>4</v>
      </c>
      <c r="C55" s="482" t="s">
        <v>217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43738</v>
      </c>
      <c r="B56" s="89">
        <v>673</v>
      </c>
      <c r="C56" s="491" t="s">
        <v>397</v>
      </c>
      <c r="D56" s="512"/>
      <c r="E56" s="543"/>
      <c r="F56" s="149"/>
      <c r="G56" s="89"/>
      <c r="H56" s="145"/>
      <c r="I56" s="155"/>
    </row>
    <row r="57" spans="1:9" s="125" customFormat="1" ht="15" customHeight="1" x14ac:dyDescent="0.25">
      <c r="A57" s="149">
        <v>43738</v>
      </c>
      <c r="B57" s="89">
        <v>4</v>
      </c>
      <c r="C57" s="482" t="s">
        <v>217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43738</v>
      </c>
      <c r="B58" s="89">
        <v>48.5</v>
      </c>
      <c r="C58" s="482" t="s">
        <v>568</v>
      </c>
      <c r="D58" s="482"/>
      <c r="E58" s="482"/>
      <c r="F58" s="149"/>
      <c r="G58" s="89"/>
      <c r="H58" s="145"/>
      <c r="I58" s="155"/>
    </row>
  </sheetData>
  <mergeCells count="89">
    <mergeCell ref="C55:E55"/>
    <mergeCell ref="C56:E56"/>
    <mergeCell ref="C57:E57"/>
    <mergeCell ref="C58:E58"/>
    <mergeCell ref="C49:E49"/>
    <mergeCell ref="C50:E50"/>
    <mergeCell ref="C51:E51"/>
    <mergeCell ref="C52:E52"/>
    <mergeCell ref="C53:E53"/>
    <mergeCell ref="C54:E54"/>
    <mergeCell ref="C44:E44"/>
    <mergeCell ref="C45:E45"/>
    <mergeCell ref="C46:E46"/>
    <mergeCell ref="C47:E47"/>
    <mergeCell ref="C48:E48"/>
    <mergeCell ref="C43:E43"/>
    <mergeCell ref="C36:E36"/>
    <mergeCell ref="H36:I36"/>
    <mergeCell ref="C37:E37"/>
    <mergeCell ref="H37:I37"/>
    <mergeCell ref="C38:E38"/>
    <mergeCell ref="H38:I38"/>
    <mergeCell ref="C39:E39"/>
    <mergeCell ref="H39:I39"/>
    <mergeCell ref="C40:E40"/>
    <mergeCell ref="C41:E41"/>
    <mergeCell ref="C42:E42"/>
    <mergeCell ref="C33:E33"/>
    <mergeCell ref="H33:I33"/>
    <mergeCell ref="C34:E34"/>
    <mergeCell ref="H34:I34"/>
    <mergeCell ref="C35:E35"/>
    <mergeCell ref="H35:I35"/>
    <mergeCell ref="C32:E32"/>
    <mergeCell ref="H32:I32"/>
    <mergeCell ref="C25:E25"/>
    <mergeCell ref="C26:E26"/>
    <mergeCell ref="C27:E27"/>
    <mergeCell ref="H27:I27"/>
    <mergeCell ref="C28:E28"/>
    <mergeCell ref="H28:I28"/>
    <mergeCell ref="C29:E29"/>
    <mergeCell ref="H29:I29"/>
    <mergeCell ref="C30:E30"/>
    <mergeCell ref="C31:E31"/>
    <mergeCell ref="H31:I31"/>
    <mergeCell ref="C22:E22"/>
    <mergeCell ref="H22:I22"/>
    <mergeCell ref="C23:E23"/>
    <mergeCell ref="H23:I23"/>
    <mergeCell ref="C24:E24"/>
    <mergeCell ref="H24:I24"/>
    <mergeCell ref="C19:E19"/>
    <mergeCell ref="H19:I19"/>
    <mergeCell ref="C20:E20"/>
    <mergeCell ref="H20:I20"/>
    <mergeCell ref="C21:E21"/>
    <mergeCell ref="H21:I21"/>
    <mergeCell ref="C16:E16"/>
    <mergeCell ref="H16:I16"/>
    <mergeCell ref="C17:E17"/>
    <mergeCell ref="H17:I17"/>
    <mergeCell ref="C18:E18"/>
    <mergeCell ref="H18:I18"/>
    <mergeCell ref="C13:E13"/>
    <mergeCell ref="H13:I13"/>
    <mergeCell ref="C14:E14"/>
    <mergeCell ref="H14:I14"/>
    <mergeCell ref="C15:E15"/>
    <mergeCell ref="H15:I15"/>
    <mergeCell ref="C9:D9"/>
    <mergeCell ref="G9:H9"/>
    <mergeCell ref="A10:I10"/>
    <mergeCell ref="A11:I11"/>
    <mergeCell ref="A12:E12"/>
    <mergeCell ref="F12:I12"/>
    <mergeCell ref="C6:D6"/>
    <mergeCell ref="G6:H6"/>
    <mergeCell ref="C7:D7"/>
    <mergeCell ref="G7:H7"/>
    <mergeCell ref="C8:D8"/>
    <mergeCell ref="G8:H8"/>
    <mergeCell ref="C5:D5"/>
    <mergeCell ref="G5:H5"/>
    <mergeCell ref="C2:I2"/>
    <mergeCell ref="C3:D4"/>
    <mergeCell ref="E3:F3"/>
    <mergeCell ref="G3:H3"/>
    <mergeCell ref="I3:I4"/>
  </mergeCells>
  <pageMargins left="0.7" right="0.7" top="0.75" bottom="0.75" header="0.3" footer="0.3"/>
  <pageSetup paperSize="9" scale="77" orientation="landscape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opLeftCell="A37" zoomScaleNormal="100" workbookViewId="0">
      <selection activeCell="C42" sqref="C42:E42"/>
    </sheetView>
  </sheetViews>
  <sheetFormatPr defaultRowHeight="15" x14ac:dyDescent="0.25"/>
  <cols>
    <col min="1" max="2" width="12" bestFit="1" customWidth="1"/>
    <col min="3" max="5" width="11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654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424" t="s">
        <v>1</v>
      </c>
      <c r="H3" s="538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/>
      <c r="I4" s="412"/>
    </row>
    <row r="5" spans="1:9" ht="30.75" customHeight="1" x14ac:dyDescent="0.25">
      <c r="C5" s="539" t="s">
        <v>652</v>
      </c>
      <c r="D5" s="540"/>
      <c r="E5" s="156">
        <v>51932.73</v>
      </c>
      <c r="F5" s="156">
        <v>9476.43</v>
      </c>
      <c r="G5" s="541">
        <v>16433.37</v>
      </c>
      <c r="H5" s="542"/>
      <c r="I5" s="27"/>
    </row>
    <row r="6" spans="1:9" x14ac:dyDescent="0.25">
      <c r="C6" s="532" t="s">
        <v>3</v>
      </c>
      <c r="D6" s="533"/>
      <c r="E6" s="10">
        <v>15534.2</v>
      </c>
      <c r="F6" s="10">
        <f>56269.76+540</f>
        <v>56809.760000000002</v>
      </c>
      <c r="G6" s="541">
        <v>754</v>
      </c>
      <c r="H6" s="542"/>
      <c r="I6" s="28"/>
    </row>
    <row r="7" spans="1:9" x14ac:dyDescent="0.25">
      <c r="C7" s="494" t="s">
        <v>625</v>
      </c>
      <c r="D7" s="495"/>
      <c r="E7" s="10">
        <v>849.57</v>
      </c>
      <c r="F7" s="10">
        <f>4760.92+12.75</f>
        <v>4773.67</v>
      </c>
      <c r="G7" s="541">
        <v>0</v>
      </c>
      <c r="H7" s="542"/>
      <c r="I7" s="28"/>
    </row>
    <row r="8" spans="1:9" x14ac:dyDescent="0.25">
      <c r="C8" s="494" t="s">
        <v>655</v>
      </c>
      <c r="D8" s="495"/>
      <c r="E8" s="10">
        <v>16710.5</v>
      </c>
      <c r="F8" s="10"/>
      <c r="G8" s="541">
        <v>331.04</v>
      </c>
      <c r="H8" s="542"/>
      <c r="I8" s="28"/>
    </row>
    <row r="9" spans="1:9" x14ac:dyDescent="0.25">
      <c r="C9" s="532" t="s">
        <v>6</v>
      </c>
      <c r="D9" s="533"/>
      <c r="E9" s="10">
        <v>64829.73</v>
      </c>
      <c r="F9" s="10">
        <v>66765.69</v>
      </c>
      <c r="G9" s="541">
        <v>17352.41</v>
      </c>
      <c r="H9" s="542"/>
      <c r="I9" s="28"/>
    </row>
    <row r="10" spans="1:9" ht="36.75" customHeight="1" thickBot="1" x14ac:dyDescent="0.3">
      <c r="C10" s="420" t="s">
        <v>653</v>
      </c>
      <c r="D10" s="421"/>
      <c r="E10" s="157">
        <f>E5+E6+E7+E8+F9-E9</f>
        <v>86962.959999999992</v>
      </c>
      <c r="F10" s="157">
        <f>F5+F6+F7-F9</f>
        <v>4294.1699999999983</v>
      </c>
      <c r="G10" s="422">
        <f>G5+G6+G7+G8-G9</f>
        <v>166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x14ac:dyDescent="0.25">
      <c r="A13" s="416" t="s">
        <v>0</v>
      </c>
      <c r="B13" s="417"/>
      <c r="C13" s="417"/>
      <c r="D13" s="417"/>
      <c r="E13" s="418"/>
      <c r="F13" s="416" t="s">
        <v>1</v>
      </c>
      <c r="G13" s="417"/>
      <c r="H13" s="417"/>
      <c r="I13" s="418"/>
    </row>
    <row r="14" spans="1:9" ht="15" customHeight="1" x14ac:dyDescent="0.25">
      <c r="A14" s="151" t="s">
        <v>30</v>
      </c>
      <c r="B14" s="151" t="s">
        <v>31</v>
      </c>
      <c r="C14" s="349" t="s">
        <v>32</v>
      </c>
      <c r="D14" s="349"/>
      <c r="E14" s="349"/>
      <c r="F14" s="151" t="s">
        <v>30</v>
      </c>
      <c r="G14" s="151" t="s">
        <v>31</v>
      </c>
      <c r="H14" s="349" t="s">
        <v>32</v>
      </c>
      <c r="I14" s="349"/>
    </row>
    <row r="15" spans="1:9" s="125" customFormat="1" ht="15" customHeight="1" x14ac:dyDescent="0.25">
      <c r="A15" s="149">
        <v>43739</v>
      </c>
      <c r="B15" s="89">
        <v>175</v>
      </c>
      <c r="C15" s="482" t="s">
        <v>529</v>
      </c>
      <c r="D15" s="482"/>
      <c r="E15" s="482"/>
      <c r="F15" s="149">
        <v>43741</v>
      </c>
      <c r="G15" s="89">
        <v>642</v>
      </c>
      <c r="H15" s="482" t="s">
        <v>239</v>
      </c>
      <c r="I15" s="482"/>
    </row>
    <row r="16" spans="1:9" s="125" customFormat="1" ht="15" customHeight="1" x14ac:dyDescent="0.25">
      <c r="A16" s="149">
        <v>43742</v>
      </c>
      <c r="B16" s="89">
        <v>175</v>
      </c>
      <c r="C16" s="482" t="s">
        <v>529</v>
      </c>
      <c r="D16" s="482"/>
      <c r="E16" s="482"/>
      <c r="F16" s="149">
        <v>43748</v>
      </c>
      <c r="G16" s="89">
        <v>16710.41</v>
      </c>
      <c r="H16" s="482" t="s">
        <v>628</v>
      </c>
      <c r="I16" s="482"/>
    </row>
    <row r="17" spans="1:9" s="125" customFormat="1" ht="15" customHeight="1" x14ac:dyDescent="0.25">
      <c r="A17" s="149">
        <v>43742</v>
      </c>
      <c r="B17" s="89">
        <v>2302.41</v>
      </c>
      <c r="C17" s="482" t="s">
        <v>404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43742</v>
      </c>
      <c r="B18" s="89">
        <v>2.75</v>
      </c>
      <c r="C18" s="482" t="s">
        <v>217</v>
      </c>
      <c r="D18" s="482"/>
      <c r="E18" s="482"/>
      <c r="F18" s="149"/>
      <c r="G18" s="89"/>
      <c r="H18" s="482"/>
      <c r="I18" s="482"/>
    </row>
    <row r="19" spans="1:9" s="125" customFormat="1" ht="15" customHeight="1" x14ac:dyDescent="0.25">
      <c r="A19" s="149">
        <v>43742</v>
      </c>
      <c r="B19" s="89">
        <v>2199.46</v>
      </c>
      <c r="C19" s="482" t="s">
        <v>409</v>
      </c>
      <c r="D19" s="482"/>
      <c r="E19" s="482"/>
      <c r="F19" s="149"/>
      <c r="G19" s="89"/>
      <c r="H19" s="482"/>
      <c r="I19" s="482"/>
    </row>
    <row r="20" spans="1:9" s="125" customFormat="1" ht="15" customHeight="1" x14ac:dyDescent="0.25">
      <c r="A20" s="149">
        <v>43742</v>
      </c>
      <c r="B20" s="89">
        <v>6.5</v>
      </c>
      <c r="C20" s="482" t="s">
        <v>217</v>
      </c>
      <c r="D20" s="482"/>
      <c r="E20" s="482"/>
      <c r="F20" s="149"/>
      <c r="G20" s="89"/>
      <c r="H20" s="482"/>
      <c r="I20" s="482"/>
    </row>
    <row r="21" spans="1:9" s="125" customFormat="1" ht="15" customHeight="1" x14ac:dyDescent="0.25">
      <c r="A21" s="149">
        <v>43742</v>
      </c>
      <c r="B21" s="89">
        <v>2631.68</v>
      </c>
      <c r="C21" s="482" t="s">
        <v>403</v>
      </c>
      <c r="D21" s="482"/>
      <c r="E21" s="482"/>
      <c r="F21" s="149"/>
      <c r="G21" s="89"/>
      <c r="H21" s="482"/>
      <c r="I21" s="482"/>
    </row>
    <row r="22" spans="1:9" s="125" customFormat="1" ht="15" customHeight="1" x14ac:dyDescent="0.25">
      <c r="A22" s="149">
        <v>43742</v>
      </c>
      <c r="B22" s="89">
        <v>6.5</v>
      </c>
      <c r="C22" s="482" t="s">
        <v>217</v>
      </c>
      <c r="D22" s="482"/>
      <c r="E22" s="482"/>
      <c r="F22" s="149"/>
      <c r="G22" s="89"/>
      <c r="H22" s="482"/>
      <c r="I22" s="482"/>
    </row>
    <row r="23" spans="1:9" s="125" customFormat="1" ht="15" customHeight="1" x14ac:dyDescent="0.25">
      <c r="A23" s="149">
        <v>43745</v>
      </c>
      <c r="B23" s="89">
        <v>500</v>
      </c>
      <c r="C23" s="482" t="s">
        <v>628</v>
      </c>
      <c r="D23" s="482"/>
      <c r="E23" s="482"/>
      <c r="F23" s="149"/>
      <c r="G23" s="89"/>
      <c r="H23" s="475"/>
      <c r="I23" s="534"/>
    </row>
    <row r="24" spans="1:9" s="125" customFormat="1" ht="15" customHeight="1" x14ac:dyDescent="0.25">
      <c r="A24" s="149">
        <v>43745</v>
      </c>
      <c r="B24" s="89">
        <v>4</v>
      </c>
      <c r="C24" s="491" t="s">
        <v>217</v>
      </c>
      <c r="D24" s="512"/>
      <c r="E24" s="543"/>
      <c r="F24" s="149"/>
      <c r="G24" s="89"/>
      <c r="H24" s="482"/>
      <c r="I24" s="482"/>
    </row>
    <row r="25" spans="1:9" s="125" customFormat="1" ht="15" customHeight="1" x14ac:dyDescent="0.25">
      <c r="A25" s="149">
        <v>43745</v>
      </c>
      <c r="B25" s="89">
        <v>34676.660000000003</v>
      </c>
      <c r="C25" s="482" t="s">
        <v>523</v>
      </c>
      <c r="D25" s="482"/>
      <c r="E25" s="482"/>
      <c r="F25" s="149"/>
      <c r="G25" s="89"/>
      <c r="H25" s="475"/>
      <c r="I25" s="534"/>
    </row>
    <row r="26" spans="1:9" s="125" customFormat="1" ht="15" customHeight="1" x14ac:dyDescent="0.25">
      <c r="A26" s="149">
        <v>43745</v>
      </c>
      <c r="B26" s="89">
        <v>6.5</v>
      </c>
      <c r="C26" s="491" t="s">
        <v>217</v>
      </c>
      <c r="D26" s="512"/>
      <c r="E26" s="543"/>
      <c r="F26" s="149"/>
      <c r="G26" s="89"/>
      <c r="H26" s="145"/>
      <c r="I26" s="155"/>
    </row>
    <row r="27" spans="1:9" s="125" customFormat="1" ht="15" customHeight="1" x14ac:dyDescent="0.25">
      <c r="A27" s="149">
        <v>43745</v>
      </c>
      <c r="B27" s="89">
        <v>2301.9699999999998</v>
      </c>
      <c r="C27" s="491" t="s">
        <v>647</v>
      </c>
      <c r="D27" s="512"/>
      <c r="E27" s="543"/>
      <c r="F27" s="149"/>
      <c r="G27" s="89"/>
      <c r="H27" s="145"/>
      <c r="I27" s="155"/>
    </row>
    <row r="28" spans="1:9" s="125" customFormat="1" ht="15" customHeight="1" x14ac:dyDescent="0.25">
      <c r="A28" s="149">
        <v>43745</v>
      </c>
      <c r="B28" s="89">
        <v>4</v>
      </c>
      <c r="C28" s="491" t="s">
        <v>217</v>
      </c>
      <c r="D28" s="512"/>
      <c r="E28" s="543"/>
      <c r="F28" s="149"/>
      <c r="G28" s="89"/>
      <c r="H28" s="475"/>
      <c r="I28" s="534"/>
    </row>
    <row r="29" spans="1:9" s="125" customFormat="1" ht="15" customHeight="1" x14ac:dyDescent="0.25">
      <c r="A29" s="149">
        <v>43748</v>
      </c>
      <c r="B29" s="89">
        <v>1500</v>
      </c>
      <c r="C29" s="482" t="s">
        <v>626</v>
      </c>
      <c r="D29" s="482"/>
      <c r="E29" s="482"/>
      <c r="F29" s="149"/>
      <c r="G29" s="89"/>
      <c r="H29" s="475"/>
      <c r="I29" s="534"/>
    </row>
    <row r="30" spans="1:9" s="125" customFormat="1" ht="15" customHeight="1" x14ac:dyDescent="0.25">
      <c r="A30" s="149">
        <v>43748</v>
      </c>
      <c r="B30" s="89">
        <v>4</v>
      </c>
      <c r="C30" s="491" t="s">
        <v>217</v>
      </c>
      <c r="D30" s="512"/>
      <c r="E30" s="543"/>
      <c r="F30" s="149"/>
      <c r="G30" s="89"/>
      <c r="H30" s="475"/>
      <c r="I30" s="534"/>
    </row>
    <row r="31" spans="1:9" s="125" customFormat="1" ht="15" customHeight="1" x14ac:dyDescent="0.25">
      <c r="A31" s="149">
        <v>43749</v>
      </c>
      <c r="B31" s="89">
        <v>175</v>
      </c>
      <c r="C31" s="482" t="s">
        <v>529</v>
      </c>
      <c r="D31" s="482"/>
      <c r="E31" s="482"/>
      <c r="F31" s="149"/>
      <c r="G31" s="89"/>
      <c r="H31" s="145"/>
      <c r="I31" s="155"/>
    </row>
    <row r="32" spans="1:9" s="125" customFormat="1" ht="15" customHeight="1" x14ac:dyDescent="0.25">
      <c r="A32" s="149">
        <v>43750</v>
      </c>
      <c r="B32" s="89">
        <v>500</v>
      </c>
      <c r="C32" s="482" t="s">
        <v>426</v>
      </c>
      <c r="D32" s="482"/>
      <c r="E32" s="482"/>
      <c r="F32" s="149"/>
      <c r="G32" s="89"/>
      <c r="H32" s="475"/>
      <c r="I32" s="534"/>
    </row>
    <row r="33" spans="1:9" s="125" customFormat="1" ht="15" customHeight="1" x14ac:dyDescent="0.25">
      <c r="A33" s="149">
        <v>43750</v>
      </c>
      <c r="B33" s="89">
        <v>2.75</v>
      </c>
      <c r="C33" s="482" t="s">
        <v>217</v>
      </c>
      <c r="D33" s="482"/>
      <c r="E33" s="482"/>
      <c r="F33" s="149"/>
      <c r="G33" s="89"/>
      <c r="H33" s="475"/>
      <c r="I33" s="534"/>
    </row>
    <row r="34" spans="1:9" s="125" customFormat="1" ht="15" customHeight="1" x14ac:dyDescent="0.25">
      <c r="A34" s="149">
        <v>43752</v>
      </c>
      <c r="B34" s="89">
        <v>1000</v>
      </c>
      <c r="C34" s="482" t="s">
        <v>628</v>
      </c>
      <c r="D34" s="482"/>
      <c r="E34" s="482"/>
      <c r="F34" s="149"/>
      <c r="G34" s="89"/>
      <c r="H34" s="475"/>
      <c r="I34" s="534"/>
    </row>
    <row r="35" spans="1:9" s="125" customFormat="1" ht="15" customHeight="1" x14ac:dyDescent="0.25">
      <c r="A35" s="149">
        <v>43752</v>
      </c>
      <c r="B35" s="89">
        <v>4</v>
      </c>
      <c r="C35" s="491" t="s">
        <v>217</v>
      </c>
      <c r="D35" s="512"/>
      <c r="E35" s="543"/>
      <c r="F35" s="149"/>
      <c r="G35" s="89"/>
      <c r="H35" s="145"/>
      <c r="I35" s="155"/>
    </row>
    <row r="36" spans="1:9" s="125" customFormat="1" ht="15" customHeight="1" x14ac:dyDescent="0.25">
      <c r="A36" s="149">
        <v>43752</v>
      </c>
      <c r="B36" s="89">
        <v>56</v>
      </c>
      <c r="C36" s="482" t="s">
        <v>483</v>
      </c>
      <c r="D36" s="482"/>
      <c r="E36" s="482"/>
      <c r="F36" s="149"/>
      <c r="G36" s="89"/>
      <c r="H36" s="475"/>
      <c r="I36" s="534"/>
    </row>
    <row r="37" spans="1:9" s="125" customFormat="1" ht="15" customHeight="1" x14ac:dyDescent="0.25">
      <c r="A37" s="149">
        <v>43752</v>
      </c>
      <c r="B37" s="89">
        <v>500</v>
      </c>
      <c r="C37" s="482" t="s">
        <v>656</v>
      </c>
      <c r="D37" s="482"/>
      <c r="E37" s="482"/>
      <c r="F37" s="149"/>
      <c r="G37" s="89"/>
      <c r="H37" s="475"/>
      <c r="I37" s="534"/>
    </row>
    <row r="38" spans="1:9" s="125" customFormat="1" ht="15" customHeight="1" x14ac:dyDescent="0.25">
      <c r="A38" s="149">
        <v>43752</v>
      </c>
      <c r="B38" s="89">
        <v>4</v>
      </c>
      <c r="C38" s="491" t="s">
        <v>217</v>
      </c>
      <c r="D38" s="512"/>
      <c r="E38" s="543"/>
      <c r="F38" s="149"/>
      <c r="G38" s="89"/>
      <c r="H38" s="475"/>
      <c r="I38" s="534"/>
    </row>
    <row r="39" spans="1:9" s="125" customFormat="1" ht="15" customHeight="1" x14ac:dyDescent="0.25">
      <c r="A39" s="149">
        <v>43752</v>
      </c>
      <c r="B39" s="89">
        <v>1000</v>
      </c>
      <c r="C39" s="482" t="s">
        <v>459</v>
      </c>
      <c r="D39" s="482"/>
      <c r="E39" s="482"/>
      <c r="F39" s="149"/>
      <c r="G39" s="89"/>
      <c r="H39" s="475"/>
      <c r="I39" s="534"/>
    </row>
    <row r="40" spans="1:9" s="125" customFormat="1" ht="15" customHeight="1" x14ac:dyDescent="0.25">
      <c r="A40" s="149">
        <v>43752</v>
      </c>
      <c r="B40" s="89">
        <v>4</v>
      </c>
      <c r="C40" s="491" t="s">
        <v>217</v>
      </c>
      <c r="D40" s="512"/>
      <c r="E40" s="543"/>
      <c r="F40" s="149"/>
      <c r="G40" s="89"/>
      <c r="H40" s="475"/>
      <c r="I40" s="534"/>
    </row>
    <row r="41" spans="1:9" s="125" customFormat="1" ht="15" customHeight="1" x14ac:dyDescent="0.25">
      <c r="A41" s="149">
        <v>43752</v>
      </c>
      <c r="B41" s="89">
        <v>69.900000000000006</v>
      </c>
      <c r="C41" s="482" t="s">
        <v>273</v>
      </c>
      <c r="D41" s="482"/>
      <c r="E41" s="482"/>
      <c r="F41" s="149"/>
      <c r="G41" s="89"/>
      <c r="H41" s="475"/>
      <c r="I41" s="534"/>
    </row>
    <row r="42" spans="1:9" s="125" customFormat="1" ht="15" customHeight="1" x14ac:dyDescent="0.25">
      <c r="A42" s="149">
        <v>43752</v>
      </c>
      <c r="B42" s="89">
        <v>54</v>
      </c>
      <c r="C42" s="482" t="s">
        <v>544</v>
      </c>
      <c r="D42" s="482"/>
      <c r="E42" s="482"/>
      <c r="F42" s="149"/>
      <c r="G42" s="89"/>
      <c r="H42" s="145"/>
      <c r="I42" s="155"/>
    </row>
    <row r="43" spans="1:9" s="125" customFormat="1" ht="15" customHeight="1" x14ac:dyDescent="0.25">
      <c r="A43" s="149">
        <v>43752</v>
      </c>
      <c r="B43" s="89">
        <v>189</v>
      </c>
      <c r="C43" s="482" t="s">
        <v>22</v>
      </c>
      <c r="D43" s="482"/>
      <c r="E43" s="482"/>
      <c r="F43" s="149"/>
      <c r="G43" s="89"/>
      <c r="H43" s="145"/>
      <c r="I43" s="155"/>
    </row>
    <row r="44" spans="1:9" s="125" customFormat="1" ht="15" customHeight="1" x14ac:dyDescent="0.25">
      <c r="A44" s="149">
        <v>43752</v>
      </c>
      <c r="B44" s="89">
        <v>1455</v>
      </c>
      <c r="C44" s="482" t="s">
        <v>570</v>
      </c>
      <c r="D44" s="482"/>
      <c r="E44" s="482"/>
      <c r="F44" s="149"/>
      <c r="G44" s="89"/>
      <c r="H44" s="145"/>
      <c r="I44" s="155"/>
    </row>
    <row r="45" spans="1:9" s="125" customFormat="1" ht="15" customHeight="1" x14ac:dyDescent="0.25">
      <c r="A45" s="149">
        <v>43752</v>
      </c>
      <c r="B45" s="89">
        <v>229</v>
      </c>
      <c r="C45" s="482" t="s">
        <v>543</v>
      </c>
      <c r="D45" s="482"/>
      <c r="E45" s="482"/>
      <c r="F45" s="149"/>
      <c r="G45" s="89"/>
      <c r="H45" s="145"/>
      <c r="I45" s="155"/>
    </row>
    <row r="46" spans="1:9" s="125" customFormat="1" ht="15" customHeight="1" x14ac:dyDescent="0.25">
      <c r="A46" s="149">
        <v>43752</v>
      </c>
      <c r="B46" s="89">
        <v>46</v>
      </c>
      <c r="C46" s="482" t="s">
        <v>194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43752</v>
      </c>
      <c r="B47" s="89">
        <v>91</v>
      </c>
      <c r="C47" s="482" t="s">
        <v>21</v>
      </c>
      <c r="D47" s="482"/>
      <c r="E47" s="482"/>
      <c r="F47" s="149"/>
      <c r="G47" s="89"/>
      <c r="H47" s="145"/>
      <c r="I47" s="155"/>
    </row>
    <row r="48" spans="1:9" s="125" customFormat="1" ht="15" customHeight="1" x14ac:dyDescent="0.25">
      <c r="A48" s="149">
        <v>43752</v>
      </c>
      <c r="B48" s="89">
        <v>500</v>
      </c>
      <c r="C48" s="482" t="s">
        <v>20</v>
      </c>
      <c r="D48" s="482"/>
      <c r="E48" s="482"/>
      <c r="F48" s="149"/>
      <c r="G48" s="89"/>
      <c r="H48" s="145"/>
      <c r="I48" s="155"/>
    </row>
    <row r="49" spans="1:9" s="125" customFormat="1" ht="15" customHeight="1" x14ac:dyDescent="0.25">
      <c r="A49" s="149">
        <v>43752</v>
      </c>
      <c r="B49" s="89">
        <v>59</v>
      </c>
      <c r="C49" s="482" t="s">
        <v>19</v>
      </c>
      <c r="D49" s="482"/>
      <c r="E49" s="482"/>
      <c r="F49" s="149"/>
      <c r="G49" s="89"/>
      <c r="H49" s="145"/>
      <c r="I49" s="155"/>
    </row>
    <row r="50" spans="1:9" s="125" customFormat="1" ht="15" customHeight="1" x14ac:dyDescent="0.25">
      <c r="A50" s="149">
        <v>43753</v>
      </c>
      <c r="B50" s="89">
        <v>422</v>
      </c>
      <c r="C50" s="482" t="s">
        <v>18</v>
      </c>
      <c r="D50" s="482"/>
      <c r="E50" s="482"/>
      <c r="F50" s="149"/>
      <c r="G50" s="89"/>
      <c r="H50" s="145"/>
      <c r="I50" s="155"/>
    </row>
    <row r="51" spans="1:9" s="125" customFormat="1" ht="15" customHeight="1" x14ac:dyDescent="0.25">
      <c r="A51" s="149">
        <v>43756</v>
      </c>
      <c r="B51" s="89">
        <v>175</v>
      </c>
      <c r="C51" s="482" t="s">
        <v>529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43758</v>
      </c>
      <c r="B52" s="89">
        <v>175</v>
      </c>
      <c r="C52" s="482" t="s">
        <v>529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43761</v>
      </c>
      <c r="B53" s="89">
        <v>200</v>
      </c>
      <c r="C53" s="482" t="s">
        <v>657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43761</v>
      </c>
      <c r="B54" s="89">
        <v>4</v>
      </c>
      <c r="C54" s="491" t="s">
        <v>217</v>
      </c>
      <c r="D54" s="512"/>
      <c r="E54" s="543"/>
      <c r="F54" s="149"/>
      <c r="G54" s="89"/>
      <c r="H54" s="145"/>
      <c r="I54" s="155"/>
    </row>
    <row r="55" spans="1:9" s="125" customFormat="1" ht="15" customHeight="1" x14ac:dyDescent="0.25">
      <c r="A55" s="149">
        <v>43761</v>
      </c>
      <c r="B55" s="89">
        <v>175</v>
      </c>
      <c r="C55" s="482" t="s">
        <v>529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43763</v>
      </c>
      <c r="B56" s="89">
        <v>2000</v>
      </c>
      <c r="C56" s="482" t="s">
        <v>658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43763</v>
      </c>
      <c r="B57" s="89">
        <v>4</v>
      </c>
      <c r="C57" s="491" t="s">
        <v>217</v>
      </c>
      <c r="D57" s="512"/>
      <c r="E57" s="543"/>
      <c r="F57" s="149"/>
      <c r="G57" s="89"/>
      <c r="H57" s="145"/>
      <c r="I57" s="155"/>
    </row>
    <row r="58" spans="1:9" s="125" customFormat="1" ht="15" customHeight="1" x14ac:dyDescent="0.25">
      <c r="A58" s="149">
        <v>43763</v>
      </c>
      <c r="B58" s="89">
        <v>2462.0100000000002</v>
      </c>
      <c r="C58" s="482" t="s">
        <v>630</v>
      </c>
      <c r="D58" s="482"/>
      <c r="E58" s="482"/>
      <c r="F58" s="149"/>
      <c r="G58" s="89"/>
      <c r="H58" s="145"/>
      <c r="I58" s="155"/>
    </row>
    <row r="59" spans="1:9" s="125" customFormat="1" ht="15" customHeight="1" x14ac:dyDescent="0.25">
      <c r="A59" s="149">
        <v>43767</v>
      </c>
      <c r="B59" s="89">
        <v>175</v>
      </c>
      <c r="C59" s="482" t="s">
        <v>529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43769</v>
      </c>
      <c r="B60" s="89">
        <v>673</v>
      </c>
      <c r="C60" s="491" t="s">
        <v>542</v>
      </c>
      <c r="D60" s="512"/>
      <c r="E60" s="543"/>
      <c r="F60" s="149"/>
      <c r="G60" s="89"/>
      <c r="H60" s="145"/>
      <c r="I60" s="155"/>
    </row>
    <row r="61" spans="1:9" s="125" customFormat="1" ht="15" customHeight="1" x14ac:dyDescent="0.25">
      <c r="A61" s="149">
        <v>43769</v>
      </c>
      <c r="B61" s="89">
        <v>4</v>
      </c>
      <c r="C61" s="491" t="s">
        <v>217</v>
      </c>
      <c r="D61" s="512"/>
      <c r="E61" s="543"/>
      <c r="F61" s="149"/>
      <c r="G61" s="89"/>
      <c r="H61" s="145"/>
      <c r="I61" s="155"/>
    </row>
    <row r="62" spans="1:9" s="125" customFormat="1" ht="15" customHeight="1" x14ac:dyDescent="0.25">
      <c r="A62" s="149">
        <v>43769</v>
      </c>
      <c r="B62" s="89">
        <v>673</v>
      </c>
      <c r="C62" s="491" t="s">
        <v>289</v>
      </c>
      <c r="D62" s="512"/>
      <c r="E62" s="543"/>
      <c r="F62" s="149"/>
      <c r="G62" s="89"/>
      <c r="H62" s="145"/>
      <c r="I62" s="155"/>
    </row>
    <row r="63" spans="1:9" s="125" customFormat="1" ht="15" customHeight="1" x14ac:dyDescent="0.25">
      <c r="A63" s="149">
        <v>43769</v>
      </c>
      <c r="B63" s="89">
        <v>4</v>
      </c>
      <c r="C63" s="491" t="s">
        <v>217</v>
      </c>
      <c r="D63" s="512"/>
      <c r="E63" s="543"/>
      <c r="F63" s="149"/>
      <c r="G63" s="89"/>
      <c r="H63" s="145"/>
      <c r="I63" s="155"/>
    </row>
    <row r="64" spans="1:9" s="125" customFormat="1" ht="15" customHeight="1" x14ac:dyDescent="0.25">
      <c r="A64" s="149">
        <v>43769</v>
      </c>
      <c r="B64" s="89">
        <v>673</v>
      </c>
      <c r="C64" s="491" t="s">
        <v>397</v>
      </c>
      <c r="D64" s="512"/>
      <c r="E64" s="543"/>
      <c r="F64" s="149"/>
      <c r="G64" s="89"/>
      <c r="H64" s="145"/>
      <c r="I64" s="155"/>
    </row>
    <row r="65" spans="1:9" s="125" customFormat="1" ht="15" customHeight="1" x14ac:dyDescent="0.25">
      <c r="A65" s="149">
        <v>43769</v>
      </c>
      <c r="B65" s="89">
        <v>4</v>
      </c>
      <c r="C65" s="491" t="s">
        <v>217</v>
      </c>
      <c r="D65" s="512"/>
      <c r="E65" s="543"/>
      <c r="F65" s="149"/>
      <c r="G65" s="89"/>
      <c r="H65" s="145"/>
      <c r="I65" s="155"/>
    </row>
    <row r="66" spans="1:9" s="125" customFormat="1" ht="15" customHeight="1" x14ac:dyDescent="0.25">
      <c r="A66" s="149">
        <v>43769</v>
      </c>
      <c r="B66" s="89">
        <v>2020</v>
      </c>
      <c r="C66" s="491" t="s">
        <v>294</v>
      </c>
      <c r="D66" s="512"/>
      <c r="E66" s="543"/>
      <c r="F66" s="149"/>
      <c r="G66" s="89"/>
      <c r="H66" s="145"/>
      <c r="I66" s="155"/>
    </row>
    <row r="67" spans="1:9" s="125" customFormat="1" ht="15" customHeight="1" x14ac:dyDescent="0.25">
      <c r="A67" s="149">
        <v>43769</v>
      </c>
      <c r="B67" s="89">
        <v>4</v>
      </c>
      <c r="C67" s="491" t="s">
        <v>217</v>
      </c>
      <c r="D67" s="512"/>
      <c r="E67" s="543"/>
      <c r="F67" s="149"/>
      <c r="G67" s="89"/>
      <c r="H67" s="145"/>
      <c r="I67" s="155"/>
    </row>
    <row r="68" spans="1:9" s="125" customFormat="1" ht="15" customHeight="1" x14ac:dyDescent="0.25">
      <c r="A68" s="149">
        <v>43769</v>
      </c>
      <c r="B68" s="89">
        <v>2547.64</v>
      </c>
      <c r="C68" s="482" t="s">
        <v>343</v>
      </c>
      <c r="D68" s="482"/>
      <c r="E68" s="482"/>
      <c r="F68" s="149"/>
      <c r="G68" s="89"/>
      <c r="H68" s="145"/>
      <c r="I68" s="155"/>
    </row>
    <row r="69" spans="1:9" x14ac:dyDescent="0.25">
      <c r="B69" s="125"/>
      <c r="C69" s="125"/>
      <c r="D69" s="125"/>
      <c r="E69" s="125"/>
      <c r="F69" s="125"/>
      <c r="G69" s="125"/>
    </row>
  </sheetData>
  <mergeCells count="100">
    <mergeCell ref="C64:E64"/>
    <mergeCell ref="C65:E65"/>
    <mergeCell ref="C66:E66"/>
    <mergeCell ref="C67:E67"/>
    <mergeCell ref="G8:H8"/>
    <mergeCell ref="C58:E58"/>
    <mergeCell ref="C59:E59"/>
    <mergeCell ref="C48:E48"/>
    <mergeCell ref="C49:E49"/>
    <mergeCell ref="C50:E50"/>
    <mergeCell ref="C51:E51"/>
    <mergeCell ref="C41:E41"/>
    <mergeCell ref="H41:I41"/>
    <mergeCell ref="C42:E42"/>
    <mergeCell ref="C43:E43"/>
    <mergeCell ref="C44:E44"/>
    <mergeCell ref="C68:E68"/>
    <mergeCell ref="C8:D8"/>
    <mergeCell ref="C24:E24"/>
    <mergeCell ref="C35:E35"/>
    <mergeCell ref="C60:E60"/>
    <mergeCell ref="C61:E61"/>
    <mergeCell ref="C62:E62"/>
    <mergeCell ref="C63:E63"/>
    <mergeCell ref="C52:E52"/>
    <mergeCell ref="C53:E53"/>
    <mergeCell ref="C54:E54"/>
    <mergeCell ref="C55:E55"/>
    <mergeCell ref="C56:E56"/>
    <mergeCell ref="C57:E57"/>
    <mergeCell ref="C46:E46"/>
    <mergeCell ref="C47:E47"/>
    <mergeCell ref="C45:E45"/>
    <mergeCell ref="C38:E38"/>
    <mergeCell ref="H38:I38"/>
    <mergeCell ref="C39:E39"/>
    <mergeCell ref="H39:I39"/>
    <mergeCell ref="C40:E40"/>
    <mergeCell ref="H40:I40"/>
    <mergeCell ref="C34:E34"/>
    <mergeCell ref="H34:I34"/>
    <mergeCell ref="C36:E36"/>
    <mergeCell ref="H36:I36"/>
    <mergeCell ref="C37:E37"/>
    <mergeCell ref="H37:I37"/>
    <mergeCell ref="C25:E25"/>
    <mergeCell ref="H24:I24"/>
    <mergeCell ref="H25:I25"/>
    <mergeCell ref="C33:E33"/>
    <mergeCell ref="H33:I33"/>
    <mergeCell ref="C26:E26"/>
    <mergeCell ref="C28:E28"/>
    <mergeCell ref="H28:I28"/>
    <mergeCell ref="C29:E29"/>
    <mergeCell ref="H29:I29"/>
    <mergeCell ref="C30:E30"/>
    <mergeCell ref="H30:I30"/>
    <mergeCell ref="C31:E31"/>
    <mergeCell ref="C32:E32"/>
    <mergeCell ref="H32:I32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5:E15"/>
    <mergeCell ref="H15:I15"/>
    <mergeCell ref="C16:E16"/>
    <mergeCell ref="H16:I16"/>
    <mergeCell ref="C17:E17"/>
    <mergeCell ref="H17:I17"/>
    <mergeCell ref="A11:I11"/>
    <mergeCell ref="A12:I12"/>
    <mergeCell ref="A13:E13"/>
    <mergeCell ref="F13:I13"/>
    <mergeCell ref="C14:E14"/>
    <mergeCell ref="H14:I14"/>
    <mergeCell ref="C5:D5"/>
    <mergeCell ref="G5:H5"/>
    <mergeCell ref="C27:E27"/>
    <mergeCell ref="C2:I2"/>
    <mergeCell ref="C3:D4"/>
    <mergeCell ref="E3:F3"/>
    <mergeCell ref="G3:H3"/>
    <mergeCell ref="I3:I4"/>
    <mergeCell ref="C6:D6"/>
    <mergeCell ref="G6:H6"/>
    <mergeCell ref="C7:D7"/>
    <mergeCell ref="G7:H7"/>
    <mergeCell ref="C9:D9"/>
    <mergeCell ref="G9:H9"/>
    <mergeCell ref="C10:D10"/>
    <mergeCell ref="G10:H10"/>
  </mergeCells>
  <pageMargins left="0.7" right="0.7" top="0.75" bottom="0.75" header="0.3" footer="0.3"/>
  <pageSetup paperSize="9" scale="77" orientation="landscape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opLeftCell="A46" zoomScaleNormal="100" workbookViewId="0">
      <selection activeCell="C23" sqref="C23:E23"/>
    </sheetView>
  </sheetViews>
  <sheetFormatPr defaultRowHeight="15" x14ac:dyDescent="0.25"/>
  <cols>
    <col min="1" max="2" width="12" bestFit="1" customWidth="1"/>
    <col min="3" max="5" width="11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659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424" t="s">
        <v>1</v>
      </c>
      <c r="H3" s="538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/>
      <c r="I4" s="412"/>
    </row>
    <row r="5" spans="1:9" ht="30.75" customHeight="1" x14ac:dyDescent="0.25">
      <c r="C5" s="539" t="s">
        <v>660</v>
      </c>
      <c r="D5" s="540"/>
      <c r="E5" s="156">
        <v>86962.96</v>
      </c>
      <c r="F5" s="156">
        <v>4294.17</v>
      </c>
      <c r="G5" s="541">
        <v>166</v>
      </c>
      <c r="H5" s="542"/>
      <c r="I5" s="27"/>
    </row>
    <row r="6" spans="1:9" x14ac:dyDescent="0.25">
      <c r="C6" s="532" t="s">
        <v>3</v>
      </c>
      <c r="D6" s="533"/>
      <c r="E6" s="158">
        <v>12830.2</v>
      </c>
      <c r="F6" s="10">
        <f>46649.66+87</f>
        <v>46736.66</v>
      </c>
      <c r="G6" s="541">
        <v>182</v>
      </c>
      <c r="H6" s="542"/>
      <c r="I6" s="28"/>
    </row>
    <row r="7" spans="1:9" x14ac:dyDescent="0.25">
      <c r="C7" s="494" t="s">
        <v>625</v>
      </c>
      <c r="D7" s="495"/>
      <c r="E7" s="158">
        <v>81.5</v>
      </c>
      <c r="F7" s="10">
        <f>2327.93+4.35</f>
        <v>2332.2799999999997</v>
      </c>
      <c r="G7" s="541">
        <v>0</v>
      </c>
      <c r="H7" s="542"/>
      <c r="I7" s="28"/>
    </row>
    <row r="8" spans="1:9" x14ac:dyDescent="0.25">
      <c r="C8" s="494" t="s">
        <v>655</v>
      </c>
      <c r="D8" s="495"/>
      <c r="E8" s="158">
        <v>0</v>
      </c>
      <c r="F8" s="10"/>
      <c r="G8" s="541">
        <v>0</v>
      </c>
      <c r="H8" s="542"/>
      <c r="I8" s="28"/>
    </row>
    <row r="9" spans="1:9" x14ac:dyDescent="0.25">
      <c r="C9" s="532" t="s">
        <v>6</v>
      </c>
      <c r="D9" s="533"/>
      <c r="E9" s="10">
        <v>64716.75</v>
      </c>
      <c r="F9" s="10">
        <v>50548.959999999999</v>
      </c>
      <c r="G9" s="541">
        <v>0</v>
      </c>
      <c r="H9" s="542"/>
      <c r="I9" s="28"/>
    </row>
    <row r="10" spans="1:9" ht="36.75" customHeight="1" thickBot="1" x14ac:dyDescent="0.3">
      <c r="C10" s="420" t="s">
        <v>661</v>
      </c>
      <c r="D10" s="421"/>
      <c r="E10" s="157">
        <f>E5+E6+E7+E8+F9-E9</f>
        <v>85706.87</v>
      </c>
      <c r="F10" s="157">
        <f>F5+F6+F7-F9</f>
        <v>2814.1500000000015</v>
      </c>
      <c r="G10" s="422">
        <f>G5+G6+G7+G8-G9</f>
        <v>348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09" t="s">
        <v>0</v>
      </c>
      <c r="B13" s="410"/>
      <c r="C13" s="410"/>
      <c r="D13" s="410"/>
      <c r="E13" s="411"/>
      <c r="F13" s="409" t="s">
        <v>1</v>
      </c>
      <c r="G13" s="410"/>
      <c r="H13" s="410"/>
      <c r="I13" s="411"/>
    </row>
    <row r="14" spans="1:9" ht="15" customHeight="1" x14ac:dyDescent="0.25">
      <c r="A14" s="111" t="s">
        <v>30</v>
      </c>
      <c r="B14" s="111" t="s">
        <v>31</v>
      </c>
      <c r="C14" s="380" t="s">
        <v>32</v>
      </c>
      <c r="D14" s="380"/>
      <c r="E14" s="380"/>
      <c r="F14" s="111" t="s">
        <v>30</v>
      </c>
      <c r="G14" s="111" t="s">
        <v>31</v>
      </c>
      <c r="H14" s="380" t="s">
        <v>32</v>
      </c>
      <c r="I14" s="380"/>
    </row>
    <row r="15" spans="1:9" s="125" customFormat="1" ht="15" customHeight="1" x14ac:dyDescent="0.25">
      <c r="A15" s="149">
        <v>43773</v>
      </c>
      <c r="B15" s="89">
        <v>1000</v>
      </c>
      <c r="C15" s="482" t="s">
        <v>628</v>
      </c>
      <c r="D15" s="482"/>
      <c r="E15" s="482"/>
      <c r="F15" s="149"/>
      <c r="G15" s="89"/>
      <c r="H15" s="482"/>
      <c r="I15" s="482"/>
    </row>
    <row r="16" spans="1:9" s="125" customFormat="1" ht="15" customHeight="1" x14ac:dyDescent="0.25">
      <c r="A16" s="149">
        <v>43773</v>
      </c>
      <c r="B16" s="89">
        <v>4</v>
      </c>
      <c r="C16" s="491" t="s">
        <v>217</v>
      </c>
      <c r="D16" s="512"/>
      <c r="E16" s="543"/>
      <c r="F16" s="149"/>
      <c r="G16" s="89"/>
      <c r="H16" s="482"/>
      <c r="I16" s="482"/>
    </row>
    <row r="17" spans="1:9" s="125" customFormat="1" ht="15" customHeight="1" x14ac:dyDescent="0.25">
      <c r="A17" s="149">
        <v>43773</v>
      </c>
      <c r="B17" s="89">
        <v>1307.56</v>
      </c>
      <c r="C17" s="482" t="s">
        <v>502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43773</v>
      </c>
      <c r="B18" s="89">
        <v>4</v>
      </c>
      <c r="C18" s="491" t="s">
        <v>217</v>
      </c>
      <c r="D18" s="512"/>
      <c r="E18" s="543"/>
      <c r="F18" s="149"/>
      <c r="G18" s="89"/>
      <c r="H18" s="482"/>
      <c r="I18" s="482"/>
    </row>
    <row r="19" spans="1:9" s="125" customFormat="1" ht="15" customHeight="1" x14ac:dyDescent="0.25">
      <c r="A19" s="149">
        <v>43773</v>
      </c>
      <c r="B19" s="89">
        <v>468</v>
      </c>
      <c r="C19" s="482" t="s">
        <v>239</v>
      </c>
      <c r="D19" s="482"/>
      <c r="E19" s="482"/>
      <c r="F19" s="149"/>
      <c r="G19" s="89"/>
      <c r="H19" s="482"/>
      <c r="I19" s="482"/>
    </row>
    <row r="20" spans="1:9" s="125" customFormat="1" ht="15" customHeight="1" x14ac:dyDescent="0.25">
      <c r="A20" s="149">
        <v>43773</v>
      </c>
      <c r="B20" s="89">
        <v>52.1</v>
      </c>
      <c r="C20" s="482" t="s">
        <v>483</v>
      </c>
      <c r="D20" s="482"/>
      <c r="E20" s="482"/>
      <c r="F20" s="149"/>
      <c r="G20" s="89"/>
      <c r="H20" s="482"/>
      <c r="I20" s="482"/>
    </row>
    <row r="21" spans="1:9" s="125" customFormat="1" ht="15" customHeight="1" x14ac:dyDescent="0.25">
      <c r="A21" s="149">
        <v>43774</v>
      </c>
      <c r="B21" s="89">
        <v>2301.9699999999998</v>
      </c>
      <c r="C21" s="491" t="s">
        <v>647</v>
      </c>
      <c r="D21" s="512"/>
      <c r="E21" s="543"/>
      <c r="F21" s="149"/>
      <c r="G21" s="89"/>
      <c r="H21" s="482"/>
      <c r="I21" s="482"/>
    </row>
    <row r="22" spans="1:9" s="125" customFormat="1" ht="15" customHeight="1" x14ac:dyDescent="0.25">
      <c r="A22" s="149">
        <v>43774</v>
      </c>
      <c r="B22" s="89">
        <v>4</v>
      </c>
      <c r="C22" s="491" t="s">
        <v>217</v>
      </c>
      <c r="D22" s="512"/>
      <c r="E22" s="543"/>
      <c r="F22" s="149"/>
      <c r="G22" s="89"/>
      <c r="H22" s="482"/>
      <c r="I22" s="482"/>
    </row>
    <row r="23" spans="1:9" s="125" customFormat="1" ht="15" customHeight="1" x14ac:dyDescent="0.25">
      <c r="A23" s="149">
        <v>43774</v>
      </c>
      <c r="B23" s="89">
        <v>1500</v>
      </c>
      <c r="C23" s="482" t="s">
        <v>626</v>
      </c>
      <c r="D23" s="482"/>
      <c r="E23" s="482"/>
      <c r="F23" s="149"/>
      <c r="G23" s="89"/>
      <c r="H23" s="475"/>
      <c r="I23" s="534"/>
    </row>
    <row r="24" spans="1:9" s="125" customFormat="1" ht="15" customHeight="1" x14ac:dyDescent="0.25">
      <c r="A24" s="149">
        <v>43774</v>
      </c>
      <c r="B24" s="89">
        <v>4</v>
      </c>
      <c r="C24" s="491" t="s">
        <v>217</v>
      </c>
      <c r="D24" s="512"/>
      <c r="E24" s="543"/>
      <c r="F24" s="149"/>
      <c r="G24" s="89"/>
      <c r="H24" s="482"/>
      <c r="I24" s="482"/>
    </row>
    <row r="25" spans="1:9" s="125" customFormat="1" ht="15" customHeight="1" x14ac:dyDescent="0.25">
      <c r="A25" s="149">
        <v>43774</v>
      </c>
      <c r="B25" s="89">
        <v>2385.9699999999998</v>
      </c>
      <c r="C25" s="482" t="s">
        <v>388</v>
      </c>
      <c r="D25" s="482"/>
      <c r="E25" s="482"/>
      <c r="F25" s="149"/>
      <c r="G25" s="89"/>
      <c r="H25" s="475"/>
      <c r="I25" s="534"/>
    </row>
    <row r="26" spans="1:9" s="125" customFormat="1" ht="15" customHeight="1" x14ac:dyDescent="0.25">
      <c r="A26" s="149">
        <v>43774</v>
      </c>
      <c r="B26" s="89">
        <v>4</v>
      </c>
      <c r="C26" s="491" t="s">
        <v>217</v>
      </c>
      <c r="D26" s="512"/>
      <c r="E26" s="543"/>
      <c r="F26" s="149"/>
      <c r="G26" s="89"/>
      <c r="H26" s="145"/>
      <c r="I26" s="155"/>
    </row>
    <row r="27" spans="1:9" s="125" customFormat="1" ht="15" customHeight="1" x14ac:dyDescent="0.25">
      <c r="A27" s="149">
        <v>43774</v>
      </c>
      <c r="B27" s="89">
        <v>1230.68</v>
      </c>
      <c r="C27" s="482" t="s">
        <v>409</v>
      </c>
      <c r="D27" s="482"/>
      <c r="E27" s="482"/>
      <c r="F27" s="149"/>
      <c r="G27" s="89"/>
      <c r="H27" s="145"/>
      <c r="I27" s="155"/>
    </row>
    <row r="28" spans="1:9" s="125" customFormat="1" ht="15" customHeight="1" x14ac:dyDescent="0.25">
      <c r="A28" s="149">
        <v>43774</v>
      </c>
      <c r="B28" s="89">
        <v>4</v>
      </c>
      <c r="C28" s="491" t="s">
        <v>217</v>
      </c>
      <c r="D28" s="512"/>
      <c r="E28" s="543"/>
      <c r="F28" s="149"/>
      <c r="G28" s="89"/>
      <c r="H28" s="475"/>
      <c r="I28" s="534"/>
    </row>
    <row r="29" spans="1:9" s="125" customFormat="1" ht="15" customHeight="1" x14ac:dyDescent="0.25">
      <c r="A29" s="149">
        <v>43774</v>
      </c>
      <c r="B29" s="89">
        <v>1778.79</v>
      </c>
      <c r="C29" s="482" t="s">
        <v>404</v>
      </c>
      <c r="D29" s="482"/>
      <c r="E29" s="482"/>
      <c r="F29" s="149"/>
      <c r="G29" s="89"/>
      <c r="H29" s="475"/>
      <c r="I29" s="534"/>
    </row>
    <row r="30" spans="1:9" s="125" customFormat="1" ht="15" customHeight="1" x14ac:dyDescent="0.25">
      <c r="A30" s="149">
        <v>43774</v>
      </c>
      <c r="B30" s="89">
        <v>2.75</v>
      </c>
      <c r="C30" s="491" t="s">
        <v>217</v>
      </c>
      <c r="D30" s="512"/>
      <c r="E30" s="543"/>
      <c r="F30" s="149"/>
      <c r="G30" s="89"/>
      <c r="H30" s="475"/>
      <c r="I30" s="534"/>
    </row>
    <row r="31" spans="1:9" s="125" customFormat="1" ht="15" customHeight="1" x14ac:dyDescent="0.25">
      <c r="A31" s="149">
        <v>43774</v>
      </c>
      <c r="B31" s="89">
        <v>2662.91</v>
      </c>
      <c r="C31" s="482" t="s">
        <v>403</v>
      </c>
      <c r="D31" s="482"/>
      <c r="E31" s="482"/>
      <c r="F31" s="149"/>
      <c r="G31" s="89"/>
      <c r="H31" s="145"/>
      <c r="I31" s="155"/>
    </row>
    <row r="32" spans="1:9" s="125" customFormat="1" ht="15" customHeight="1" x14ac:dyDescent="0.25">
      <c r="A32" s="149">
        <v>43774</v>
      </c>
      <c r="B32" s="89">
        <v>4</v>
      </c>
      <c r="C32" s="491" t="s">
        <v>217</v>
      </c>
      <c r="D32" s="512"/>
      <c r="E32" s="543"/>
      <c r="F32" s="149"/>
      <c r="G32" s="89"/>
      <c r="H32" s="475"/>
      <c r="I32" s="534"/>
    </row>
    <row r="33" spans="1:9" s="125" customFormat="1" ht="15" customHeight="1" x14ac:dyDescent="0.25">
      <c r="A33" s="149">
        <v>43774</v>
      </c>
      <c r="B33" s="89">
        <v>37210.120000000003</v>
      </c>
      <c r="C33" s="482" t="s">
        <v>523</v>
      </c>
      <c r="D33" s="482"/>
      <c r="E33" s="482"/>
      <c r="F33" s="149"/>
      <c r="G33" s="89"/>
      <c r="H33" s="475"/>
      <c r="I33" s="534"/>
    </row>
    <row r="34" spans="1:9" s="125" customFormat="1" ht="15" customHeight="1" x14ac:dyDescent="0.25">
      <c r="A34" s="149">
        <v>43774</v>
      </c>
      <c r="B34" s="89">
        <v>4</v>
      </c>
      <c r="C34" s="491" t="s">
        <v>217</v>
      </c>
      <c r="D34" s="512"/>
      <c r="E34" s="543"/>
      <c r="F34" s="149"/>
      <c r="G34" s="89"/>
      <c r="H34" s="475"/>
      <c r="I34" s="534"/>
    </row>
    <row r="35" spans="1:9" s="125" customFormat="1" ht="15" customHeight="1" x14ac:dyDescent="0.25">
      <c r="A35" s="149">
        <v>43775</v>
      </c>
      <c r="B35" s="89">
        <v>200</v>
      </c>
      <c r="C35" s="482" t="s">
        <v>663</v>
      </c>
      <c r="D35" s="482"/>
      <c r="E35" s="482"/>
      <c r="F35" s="149"/>
      <c r="G35" s="89"/>
      <c r="H35" s="145"/>
      <c r="I35" s="155"/>
    </row>
    <row r="36" spans="1:9" s="125" customFormat="1" ht="15" customHeight="1" x14ac:dyDescent="0.25">
      <c r="A36" s="149">
        <v>43775</v>
      </c>
      <c r="B36" s="89">
        <v>4</v>
      </c>
      <c r="C36" s="491" t="s">
        <v>217</v>
      </c>
      <c r="D36" s="512"/>
      <c r="E36" s="543"/>
      <c r="F36" s="149"/>
      <c r="G36" s="89"/>
      <c r="H36" s="475"/>
      <c r="I36" s="534"/>
    </row>
    <row r="37" spans="1:9" s="125" customFormat="1" ht="15" customHeight="1" x14ac:dyDescent="0.25">
      <c r="A37" s="149">
        <v>43775</v>
      </c>
      <c r="B37" s="89">
        <v>48.75</v>
      </c>
      <c r="C37" s="482" t="s">
        <v>568</v>
      </c>
      <c r="D37" s="482"/>
      <c r="E37" s="482"/>
      <c r="F37" s="149"/>
      <c r="G37" s="89"/>
      <c r="H37" s="475"/>
      <c r="I37" s="534"/>
    </row>
    <row r="38" spans="1:9" s="125" customFormat="1" ht="15" customHeight="1" x14ac:dyDescent="0.25">
      <c r="A38" s="149">
        <v>43775</v>
      </c>
      <c r="B38" s="89">
        <v>550</v>
      </c>
      <c r="C38" s="482" t="s">
        <v>628</v>
      </c>
      <c r="D38" s="482"/>
      <c r="E38" s="482"/>
      <c r="F38" s="149"/>
      <c r="G38" s="89"/>
      <c r="H38" s="475"/>
      <c r="I38" s="534"/>
    </row>
    <row r="39" spans="1:9" s="125" customFormat="1" ht="15" customHeight="1" x14ac:dyDescent="0.25">
      <c r="A39" s="149">
        <v>43775</v>
      </c>
      <c r="B39" s="89">
        <v>4</v>
      </c>
      <c r="C39" s="491" t="s">
        <v>217</v>
      </c>
      <c r="D39" s="512"/>
      <c r="E39" s="543"/>
      <c r="F39" s="149"/>
      <c r="G39" s="89"/>
      <c r="H39" s="475"/>
      <c r="I39" s="534"/>
    </row>
    <row r="40" spans="1:9" s="125" customFormat="1" ht="15" customHeight="1" x14ac:dyDescent="0.25">
      <c r="A40" s="149">
        <v>43776</v>
      </c>
      <c r="B40" s="89">
        <v>175</v>
      </c>
      <c r="C40" s="482" t="s">
        <v>529</v>
      </c>
      <c r="D40" s="482"/>
      <c r="E40" s="482"/>
      <c r="F40" s="149"/>
      <c r="G40" s="89"/>
      <c r="H40" s="475"/>
      <c r="I40" s="534"/>
    </row>
    <row r="41" spans="1:9" s="125" customFormat="1" ht="15" customHeight="1" x14ac:dyDescent="0.25">
      <c r="A41" s="149">
        <v>43782</v>
      </c>
      <c r="B41" s="89">
        <v>69.900000000000006</v>
      </c>
      <c r="C41" s="482" t="s">
        <v>273</v>
      </c>
      <c r="D41" s="482"/>
      <c r="E41" s="482"/>
      <c r="F41" s="149"/>
      <c r="G41" s="89"/>
      <c r="H41" s="475"/>
      <c r="I41" s="534"/>
    </row>
    <row r="42" spans="1:9" s="125" customFormat="1" ht="15" customHeight="1" x14ac:dyDescent="0.25">
      <c r="A42" s="149">
        <v>43783</v>
      </c>
      <c r="B42" s="89">
        <v>1500</v>
      </c>
      <c r="C42" s="482" t="s">
        <v>626</v>
      </c>
      <c r="D42" s="482"/>
      <c r="E42" s="482"/>
      <c r="F42" s="149"/>
      <c r="G42" s="89"/>
      <c r="H42" s="145"/>
      <c r="I42" s="155"/>
    </row>
    <row r="43" spans="1:9" s="125" customFormat="1" ht="15" customHeight="1" x14ac:dyDescent="0.25">
      <c r="A43" s="149">
        <v>43783</v>
      </c>
      <c r="B43" s="89">
        <v>4</v>
      </c>
      <c r="C43" s="491" t="s">
        <v>217</v>
      </c>
      <c r="D43" s="512"/>
      <c r="E43" s="543"/>
      <c r="F43" s="149"/>
      <c r="G43" s="89"/>
      <c r="H43" s="145"/>
      <c r="I43" s="155"/>
    </row>
    <row r="44" spans="1:9" s="125" customFormat="1" ht="15" customHeight="1" x14ac:dyDescent="0.25">
      <c r="A44" s="149">
        <v>43783</v>
      </c>
      <c r="B44" s="89">
        <v>233</v>
      </c>
      <c r="C44" s="482" t="s">
        <v>22</v>
      </c>
      <c r="D44" s="482"/>
      <c r="E44" s="482"/>
      <c r="F44" s="149"/>
      <c r="G44" s="89"/>
      <c r="H44" s="145"/>
      <c r="I44" s="155"/>
    </row>
    <row r="45" spans="1:9" s="125" customFormat="1" ht="15" customHeight="1" x14ac:dyDescent="0.25">
      <c r="A45" s="149">
        <v>43783</v>
      </c>
      <c r="B45" s="89">
        <v>1089</v>
      </c>
      <c r="C45" s="482" t="s">
        <v>570</v>
      </c>
      <c r="D45" s="482"/>
      <c r="E45" s="482"/>
      <c r="F45" s="149"/>
      <c r="G45" s="89"/>
      <c r="H45" s="145"/>
      <c r="I45" s="155"/>
    </row>
    <row r="46" spans="1:9" s="125" customFormat="1" ht="15" customHeight="1" x14ac:dyDescent="0.25">
      <c r="A46" s="149">
        <v>43783</v>
      </c>
      <c r="B46" s="89">
        <v>446</v>
      </c>
      <c r="C46" s="482" t="s">
        <v>543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43783</v>
      </c>
      <c r="B47" s="89">
        <v>120</v>
      </c>
      <c r="C47" s="482" t="s">
        <v>194</v>
      </c>
      <c r="D47" s="482"/>
      <c r="E47" s="482"/>
      <c r="F47" s="149"/>
      <c r="G47" s="89"/>
      <c r="H47" s="145"/>
      <c r="I47" s="155"/>
    </row>
    <row r="48" spans="1:9" s="125" customFormat="1" ht="15" customHeight="1" x14ac:dyDescent="0.25">
      <c r="A48" s="149">
        <v>43783</v>
      </c>
      <c r="B48" s="89">
        <v>125</v>
      </c>
      <c r="C48" s="482" t="s">
        <v>21</v>
      </c>
      <c r="D48" s="482"/>
      <c r="E48" s="482"/>
      <c r="F48" s="149"/>
      <c r="G48" s="89"/>
      <c r="H48" s="145"/>
      <c r="I48" s="155"/>
    </row>
    <row r="49" spans="1:9" s="125" customFormat="1" ht="15" customHeight="1" x14ac:dyDescent="0.25">
      <c r="A49" s="149">
        <v>43783</v>
      </c>
      <c r="B49" s="89">
        <v>759</v>
      </c>
      <c r="C49" s="482" t="s">
        <v>20</v>
      </c>
      <c r="D49" s="482"/>
      <c r="E49" s="482"/>
      <c r="F49" s="149"/>
      <c r="G49" s="89"/>
      <c r="H49" s="145"/>
      <c r="I49" s="155"/>
    </row>
    <row r="50" spans="1:9" s="125" customFormat="1" ht="15" customHeight="1" x14ac:dyDescent="0.25">
      <c r="A50" s="149">
        <v>43783</v>
      </c>
      <c r="B50" s="89">
        <v>79</v>
      </c>
      <c r="C50" s="482" t="s">
        <v>19</v>
      </c>
      <c r="D50" s="482"/>
      <c r="E50" s="482"/>
      <c r="F50" s="149"/>
      <c r="G50" s="89"/>
      <c r="H50" s="145"/>
      <c r="I50" s="155"/>
    </row>
    <row r="51" spans="1:9" s="125" customFormat="1" ht="15" customHeight="1" x14ac:dyDescent="0.25">
      <c r="A51" s="149">
        <v>43784</v>
      </c>
      <c r="B51" s="89">
        <v>119</v>
      </c>
      <c r="C51" s="482" t="s">
        <v>18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43784</v>
      </c>
      <c r="B52" s="89">
        <v>175</v>
      </c>
      <c r="C52" s="482" t="s">
        <v>529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43787</v>
      </c>
      <c r="B53" s="89">
        <v>1000</v>
      </c>
      <c r="C53" s="482" t="s">
        <v>459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43787</v>
      </c>
      <c r="B54" s="89">
        <v>6.5</v>
      </c>
      <c r="C54" s="491" t="s">
        <v>217</v>
      </c>
      <c r="D54" s="512"/>
      <c r="E54" s="543"/>
      <c r="F54" s="149"/>
      <c r="G54" s="89"/>
      <c r="H54" s="145"/>
      <c r="I54" s="155"/>
    </row>
    <row r="55" spans="1:9" s="125" customFormat="1" ht="15" customHeight="1" x14ac:dyDescent="0.25">
      <c r="A55" s="149">
        <v>43789</v>
      </c>
      <c r="B55" s="89">
        <v>1000</v>
      </c>
      <c r="C55" s="482" t="s">
        <v>662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43789</v>
      </c>
      <c r="B56" s="89">
        <v>4</v>
      </c>
      <c r="C56" s="491" t="s">
        <v>217</v>
      </c>
      <c r="D56" s="512"/>
      <c r="E56" s="543"/>
      <c r="F56" s="149"/>
      <c r="G56" s="89"/>
      <c r="H56" s="145"/>
      <c r="I56" s="155"/>
    </row>
    <row r="57" spans="1:9" s="125" customFormat="1" ht="15" customHeight="1" x14ac:dyDescent="0.25">
      <c r="A57" s="149">
        <v>43789</v>
      </c>
      <c r="B57" s="89">
        <v>175</v>
      </c>
      <c r="C57" s="482" t="s">
        <v>529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43792</v>
      </c>
      <c r="B58" s="89">
        <v>175</v>
      </c>
      <c r="C58" s="482" t="s">
        <v>529</v>
      </c>
      <c r="D58" s="482"/>
      <c r="E58" s="482"/>
      <c r="F58" s="149"/>
      <c r="G58" s="89"/>
      <c r="H58" s="145"/>
      <c r="I58" s="155"/>
    </row>
    <row r="59" spans="1:9" s="125" customFormat="1" ht="15" customHeight="1" x14ac:dyDescent="0.25">
      <c r="A59" s="149">
        <v>43798</v>
      </c>
      <c r="B59" s="89">
        <v>500</v>
      </c>
      <c r="C59" s="482" t="s">
        <v>426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43798</v>
      </c>
      <c r="B60" s="89">
        <v>2.75</v>
      </c>
      <c r="C60" s="491" t="s">
        <v>217</v>
      </c>
      <c r="D60" s="512"/>
      <c r="E60" s="543"/>
      <c r="F60" s="149"/>
      <c r="G60" s="89"/>
      <c r="H60" s="145"/>
      <c r="I60" s="155"/>
    </row>
    <row r="61" spans="1:9" s="125" customFormat="1" ht="15" customHeight="1" x14ac:dyDescent="0.25">
      <c r="A61" s="149">
        <v>43798</v>
      </c>
      <c r="B61" s="89">
        <v>673</v>
      </c>
      <c r="C61" s="491" t="s">
        <v>397</v>
      </c>
      <c r="D61" s="512"/>
      <c r="E61" s="543"/>
      <c r="F61" s="149"/>
      <c r="G61" s="89"/>
      <c r="H61" s="145"/>
      <c r="I61" s="155"/>
    </row>
    <row r="62" spans="1:9" s="125" customFormat="1" ht="15" customHeight="1" x14ac:dyDescent="0.25">
      <c r="A62" s="149">
        <v>43798</v>
      </c>
      <c r="B62" s="89">
        <v>4</v>
      </c>
      <c r="C62" s="491" t="s">
        <v>217</v>
      </c>
      <c r="D62" s="512"/>
      <c r="E62" s="543"/>
      <c r="F62" s="149"/>
      <c r="G62" s="89"/>
      <c r="H62" s="145"/>
      <c r="I62" s="155"/>
    </row>
    <row r="63" spans="1:9" s="125" customFormat="1" ht="15" customHeight="1" x14ac:dyDescent="0.25">
      <c r="A63" s="149">
        <v>43798</v>
      </c>
      <c r="B63" s="89">
        <v>673</v>
      </c>
      <c r="C63" s="491" t="s">
        <v>289</v>
      </c>
      <c r="D63" s="512"/>
      <c r="E63" s="543"/>
      <c r="F63" s="149"/>
      <c r="G63" s="89"/>
      <c r="H63" s="145"/>
      <c r="I63" s="155"/>
    </row>
    <row r="64" spans="1:9" s="125" customFormat="1" ht="15" customHeight="1" x14ac:dyDescent="0.25">
      <c r="A64" s="149">
        <v>43798</v>
      </c>
      <c r="B64" s="89">
        <v>4</v>
      </c>
      <c r="C64" s="491" t="s">
        <v>217</v>
      </c>
      <c r="D64" s="512"/>
      <c r="E64" s="543"/>
      <c r="F64" s="149"/>
      <c r="G64" s="89"/>
      <c r="H64" s="145"/>
      <c r="I64" s="155"/>
    </row>
    <row r="65" spans="1:9" s="125" customFormat="1" ht="15" customHeight="1" x14ac:dyDescent="0.25">
      <c r="A65" s="149">
        <v>43798</v>
      </c>
      <c r="B65" s="89">
        <v>2010</v>
      </c>
      <c r="C65" s="491" t="s">
        <v>294</v>
      </c>
      <c r="D65" s="512"/>
      <c r="E65" s="543"/>
      <c r="F65" s="149"/>
      <c r="G65" s="89"/>
      <c r="H65" s="145"/>
      <c r="I65" s="155"/>
    </row>
    <row r="66" spans="1:9" s="125" customFormat="1" ht="15" customHeight="1" x14ac:dyDescent="0.25">
      <c r="A66" s="149">
        <v>43798</v>
      </c>
      <c r="B66" s="89">
        <v>4</v>
      </c>
      <c r="C66" s="491" t="s">
        <v>217</v>
      </c>
      <c r="D66" s="512"/>
      <c r="E66" s="543"/>
      <c r="F66" s="149"/>
      <c r="G66" s="89"/>
      <c r="H66" s="145"/>
      <c r="I66" s="155"/>
    </row>
    <row r="67" spans="1:9" s="125" customFormat="1" ht="15" customHeight="1" x14ac:dyDescent="0.25">
      <c r="A67" s="149">
        <v>43798</v>
      </c>
      <c r="B67" s="89">
        <v>673</v>
      </c>
      <c r="C67" s="491" t="s">
        <v>542</v>
      </c>
      <c r="D67" s="512"/>
      <c r="E67" s="543"/>
      <c r="F67" s="149"/>
      <c r="G67" s="89"/>
      <c r="H67" s="145"/>
      <c r="I67" s="155"/>
    </row>
    <row r="68" spans="1:9" s="125" customFormat="1" ht="15" customHeight="1" x14ac:dyDescent="0.25">
      <c r="A68" s="149">
        <v>43798</v>
      </c>
      <c r="B68" s="89">
        <v>4</v>
      </c>
      <c r="C68" s="491" t="s">
        <v>217</v>
      </c>
      <c r="D68" s="512"/>
      <c r="E68" s="543"/>
      <c r="F68" s="149"/>
      <c r="G68" s="89"/>
      <c r="H68" s="145"/>
      <c r="I68" s="155"/>
    </row>
    <row r="69" spans="1:9" s="125" customFormat="1" ht="15" customHeight="1" x14ac:dyDescent="0.25">
      <c r="A69" s="149">
        <v>43798</v>
      </c>
      <c r="B69" s="89">
        <v>175</v>
      </c>
      <c r="C69" s="482" t="s">
        <v>529</v>
      </c>
      <c r="D69" s="482"/>
      <c r="E69" s="482"/>
      <c r="F69" s="149"/>
      <c r="G69" s="89"/>
      <c r="H69" s="475"/>
      <c r="I69" s="534"/>
    </row>
  </sheetData>
  <mergeCells count="102">
    <mergeCell ref="C5:D5"/>
    <mergeCell ref="G5:H5"/>
    <mergeCell ref="C69:E69"/>
    <mergeCell ref="H69:I69"/>
    <mergeCell ref="C2:I2"/>
    <mergeCell ref="C3:D4"/>
    <mergeCell ref="E3:F3"/>
    <mergeCell ref="G3:H3"/>
    <mergeCell ref="I3:I4"/>
    <mergeCell ref="A12:I12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A11:I11"/>
    <mergeCell ref="A13:E13"/>
    <mergeCell ref="F13:I13"/>
    <mergeCell ref="C14:E14"/>
    <mergeCell ref="H14:I14"/>
    <mergeCell ref="C15:E15"/>
    <mergeCell ref="H15:I15"/>
    <mergeCell ref="C16:E16"/>
    <mergeCell ref="H16:I16"/>
    <mergeCell ref="C17:E17"/>
    <mergeCell ref="H17:I17"/>
    <mergeCell ref="C18:E18"/>
    <mergeCell ref="H18:I18"/>
    <mergeCell ref="C19:E19"/>
    <mergeCell ref="H19:I19"/>
    <mergeCell ref="C20:E20"/>
    <mergeCell ref="H20:I20"/>
    <mergeCell ref="C21:E21"/>
    <mergeCell ref="H21:I21"/>
    <mergeCell ref="C22:E22"/>
    <mergeCell ref="H22:I22"/>
    <mergeCell ref="C23:E23"/>
    <mergeCell ref="H23:I23"/>
    <mergeCell ref="C24:E24"/>
    <mergeCell ref="H24:I24"/>
    <mergeCell ref="C25:E25"/>
    <mergeCell ref="H25:I25"/>
    <mergeCell ref="C26:E26"/>
    <mergeCell ref="C27:E27"/>
    <mergeCell ref="C28:E28"/>
    <mergeCell ref="H28:I28"/>
    <mergeCell ref="C36:E36"/>
    <mergeCell ref="H36:I36"/>
    <mergeCell ref="C29:E29"/>
    <mergeCell ref="H29:I29"/>
    <mergeCell ref="C30:E30"/>
    <mergeCell ref="H30:I30"/>
    <mergeCell ref="C31:E31"/>
    <mergeCell ref="C32:E32"/>
    <mergeCell ref="H32:I32"/>
    <mergeCell ref="C33:E33"/>
    <mergeCell ref="H33:I33"/>
    <mergeCell ref="C34:E34"/>
    <mergeCell ref="H34:I34"/>
    <mergeCell ref="C35:E35"/>
    <mergeCell ref="C37:E37"/>
    <mergeCell ref="H37:I37"/>
    <mergeCell ref="C38:E38"/>
    <mergeCell ref="H38:I38"/>
    <mergeCell ref="C39:E39"/>
    <mergeCell ref="H39:I39"/>
    <mergeCell ref="C49:E49"/>
    <mergeCell ref="C40:E40"/>
    <mergeCell ref="H40:I40"/>
    <mergeCell ref="C41:E41"/>
    <mergeCell ref="H41:I41"/>
    <mergeCell ref="C42:E42"/>
    <mergeCell ref="C43:E43"/>
    <mergeCell ref="C44:E44"/>
    <mergeCell ref="C45:E45"/>
    <mergeCell ref="C46:E46"/>
    <mergeCell ref="C47:E47"/>
    <mergeCell ref="C48:E48"/>
    <mergeCell ref="C68:E68"/>
    <mergeCell ref="C62:E62"/>
    <mergeCell ref="C63:E63"/>
    <mergeCell ref="C64:E64"/>
    <mergeCell ref="C65:E65"/>
    <mergeCell ref="C66:E66"/>
    <mergeCell ref="C67:E67"/>
    <mergeCell ref="C61:E61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</mergeCells>
  <pageMargins left="0.7" right="0.7" top="0.75" bottom="0.75" header="0.3" footer="0.3"/>
  <pageSetup paperSize="9" scale="77" orientation="landscape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opLeftCell="A25" zoomScaleNormal="100" workbookViewId="0">
      <selection activeCell="C44" sqref="C44:E44"/>
    </sheetView>
  </sheetViews>
  <sheetFormatPr defaultRowHeight="15" x14ac:dyDescent="0.25"/>
  <cols>
    <col min="1" max="2" width="12" bestFit="1" customWidth="1"/>
    <col min="3" max="5" width="11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665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424" t="s">
        <v>1</v>
      </c>
      <c r="H3" s="538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/>
      <c r="I4" s="412"/>
    </row>
    <row r="5" spans="1:9" ht="30.75" customHeight="1" x14ac:dyDescent="0.25">
      <c r="C5" s="539" t="s">
        <v>666</v>
      </c>
      <c r="D5" s="540"/>
      <c r="E5" s="156">
        <v>85706.87</v>
      </c>
      <c r="F5" s="156">
        <v>2814.15</v>
      </c>
      <c r="G5" s="541">
        <v>348</v>
      </c>
      <c r="H5" s="542"/>
      <c r="I5" s="27"/>
    </row>
    <row r="6" spans="1:9" x14ac:dyDescent="0.25">
      <c r="C6" s="532" t="s">
        <v>3</v>
      </c>
      <c r="D6" s="533"/>
      <c r="E6" s="158">
        <v>13129</v>
      </c>
      <c r="F6" s="10">
        <v>41096.730000000003</v>
      </c>
      <c r="G6" s="541">
        <v>272</v>
      </c>
      <c r="H6" s="542"/>
      <c r="I6" s="28"/>
    </row>
    <row r="7" spans="1:9" x14ac:dyDescent="0.25">
      <c r="C7" s="494" t="s">
        <v>625</v>
      </c>
      <c r="D7" s="495"/>
      <c r="E7" s="158">
        <v>60.05</v>
      </c>
      <c r="F7" s="10">
        <v>1740.43</v>
      </c>
      <c r="G7" s="541">
        <v>0</v>
      </c>
      <c r="H7" s="542"/>
      <c r="I7" s="28"/>
    </row>
    <row r="8" spans="1:9" x14ac:dyDescent="0.25">
      <c r="C8" s="494" t="s">
        <v>655</v>
      </c>
      <c r="D8" s="495"/>
      <c r="E8" s="158">
        <v>0</v>
      </c>
      <c r="F8" s="10"/>
      <c r="G8" s="541">
        <v>0</v>
      </c>
      <c r="H8" s="542"/>
      <c r="I8" s="28"/>
    </row>
    <row r="9" spans="1:9" x14ac:dyDescent="0.25">
      <c r="C9" s="532" t="s">
        <v>6</v>
      </c>
      <c r="D9" s="533"/>
      <c r="E9" s="10">
        <v>73594.850000000006</v>
      </c>
      <c r="F9" s="10">
        <v>39981.449999999997</v>
      </c>
      <c r="G9" s="541">
        <v>0</v>
      </c>
      <c r="H9" s="542"/>
      <c r="I9" s="28"/>
    </row>
    <row r="10" spans="1:9" ht="36.75" customHeight="1" thickBot="1" x14ac:dyDescent="0.3">
      <c r="C10" s="420" t="s">
        <v>667</v>
      </c>
      <c r="D10" s="421"/>
      <c r="E10" s="157">
        <f>E5+E6+E7+E8+F9-E9</f>
        <v>65282.51999999999</v>
      </c>
      <c r="F10" s="157">
        <f>F5+F6+F7-F9</f>
        <v>5669.8600000000079</v>
      </c>
      <c r="G10" s="422">
        <f>G5+G6+G7+G8-G9</f>
        <v>620</v>
      </c>
      <c r="H10" s="422"/>
      <c r="I10" s="30"/>
    </row>
    <row r="11" spans="1:9" ht="15.75" thickBot="1" x14ac:dyDescent="0.3">
      <c r="A11" s="366"/>
      <c r="B11" s="366"/>
      <c r="C11" s="366"/>
      <c r="D11" s="366"/>
      <c r="E11" s="366"/>
      <c r="F11" s="366"/>
      <c r="G11" s="366"/>
      <c r="H11" s="366"/>
      <c r="I11" s="366"/>
    </row>
    <row r="12" spans="1:9" ht="15" customHeight="1" thickBot="1" x14ac:dyDescent="0.3">
      <c r="A12" s="416" t="s">
        <v>7</v>
      </c>
      <c r="B12" s="417"/>
      <c r="C12" s="417"/>
      <c r="D12" s="417"/>
      <c r="E12" s="417"/>
      <c r="F12" s="417"/>
      <c r="G12" s="417"/>
      <c r="H12" s="417"/>
      <c r="I12" s="417"/>
    </row>
    <row r="13" spans="1:9" ht="15.75" thickBot="1" x14ac:dyDescent="0.3">
      <c r="A13" s="409" t="s">
        <v>0</v>
      </c>
      <c r="B13" s="410"/>
      <c r="C13" s="410"/>
      <c r="D13" s="410"/>
      <c r="E13" s="411"/>
      <c r="F13" s="409" t="s">
        <v>1</v>
      </c>
      <c r="G13" s="410"/>
      <c r="H13" s="410"/>
      <c r="I13" s="411"/>
    </row>
    <row r="14" spans="1:9" ht="15" customHeight="1" x14ac:dyDescent="0.25">
      <c r="A14" s="111" t="s">
        <v>30</v>
      </c>
      <c r="B14" s="111" t="s">
        <v>31</v>
      </c>
      <c r="C14" s="380" t="s">
        <v>32</v>
      </c>
      <c r="D14" s="380"/>
      <c r="E14" s="380"/>
      <c r="F14" s="111" t="s">
        <v>30</v>
      </c>
      <c r="G14" s="111" t="s">
        <v>31</v>
      </c>
      <c r="H14" s="380" t="s">
        <v>32</v>
      </c>
      <c r="I14" s="380"/>
    </row>
    <row r="15" spans="1:9" s="125" customFormat="1" ht="15" customHeight="1" x14ac:dyDescent="0.25">
      <c r="A15" s="149">
        <v>43801</v>
      </c>
      <c r="B15" s="89">
        <v>3714.1</v>
      </c>
      <c r="C15" s="482" t="s">
        <v>343</v>
      </c>
      <c r="D15" s="482"/>
      <c r="E15" s="482"/>
      <c r="F15" s="149"/>
      <c r="G15" s="89"/>
      <c r="H15" s="482"/>
      <c r="I15" s="482"/>
    </row>
    <row r="16" spans="1:9" s="125" customFormat="1" ht="15" customHeight="1" x14ac:dyDescent="0.25">
      <c r="A16" s="149">
        <v>43802</v>
      </c>
      <c r="B16" s="89">
        <v>48.5</v>
      </c>
      <c r="C16" s="482" t="s">
        <v>483</v>
      </c>
      <c r="D16" s="482"/>
      <c r="E16" s="482"/>
      <c r="F16" s="149"/>
      <c r="G16" s="89"/>
      <c r="H16" s="482"/>
      <c r="I16" s="482"/>
    </row>
    <row r="17" spans="1:9" s="125" customFormat="1" ht="15" customHeight="1" x14ac:dyDescent="0.25">
      <c r="A17" s="149">
        <v>43803</v>
      </c>
      <c r="B17" s="89">
        <v>73</v>
      </c>
      <c r="C17" s="482" t="s">
        <v>239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43803</v>
      </c>
      <c r="B18" s="89">
        <v>2631.68</v>
      </c>
      <c r="C18" s="482" t="s">
        <v>403</v>
      </c>
      <c r="D18" s="482"/>
      <c r="E18" s="482"/>
      <c r="F18" s="149"/>
      <c r="G18" s="89"/>
      <c r="H18" s="482"/>
      <c r="I18" s="482"/>
    </row>
    <row r="19" spans="1:9" s="125" customFormat="1" ht="15" customHeight="1" x14ac:dyDescent="0.25">
      <c r="A19" s="149">
        <v>43803</v>
      </c>
      <c r="B19" s="89">
        <v>4</v>
      </c>
      <c r="C19" s="491" t="s">
        <v>217</v>
      </c>
      <c r="D19" s="512"/>
      <c r="E19" s="543"/>
      <c r="F19" s="149"/>
      <c r="G19" s="89"/>
      <c r="H19" s="482"/>
      <c r="I19" s="482"/>
    </row>
    <row r="20" spans="1:9" s="125" customFormat="1" ht="15" customHeight="1" x14ac:dyDescent="0.25">
      <c r="A20" s="149">
        <v>43803</v>
      </c>
      <c r="B20" s="89">
        <v>1131.68</v>
      </c>
      <c r="C20" s="482" t="s">
        <v>409</v>
      </c>
      <c r="D20" s="482"/>
      <c r="E20" s="482"/>
      <c r="F20" s="149"/>
      <c r="G20" s="89"/>
      <c r="H20" s="482"/>
      <c r="I20" s="482"/>
    </row>
    <row r="21" spans="1:9" s="125" customFormat="1" ht="15" customHeight="1" x14ac:dyDescent="0.25">
      <c r="A21" s="149">
        <v>43803</v>
      </c>
      <c r="B21" s="89">
        <v>4</v>
      </c>
      <c r="C21" s="491" t="s">
        <v>217</v>
      </c>
      <c r="D21" s="512"/>
      <c r="E21" s="543"/>
      <c r="F21" s="149"/>
      <c r="G21" s="89"/>
      <c r="H21" s="482"/>
      <c r="I21" s="482"/>
    </row>
    <row r="22" spans="1:9" s="125" customFormat="1" ht="15" customHeight="1" x14ac:dyDescent="0.25">
      <c r="A22" s="149">
        <v>43803</v>
      </c>
      <c r="B22" s="89">
        <v>1778.79</v>
      </c>
      <c r="C22" s="482" t="s">
        <v>404</v>
      </c>
      <c r="D22" s="482"/>
      <c r="E22" s="482"/>
      <c r="F22" s="149"/>
      <c r="G22" s="89"/>
      <c r="H22" s="482"/>
      <c r="I22" s="482"/>
    </row>
    <row r="23" spans="1:9" s="125" customFormat="1" ht="15" customHeight="1" x14ac:dyDescent="0.25">
      <c r="A23" s="149">
        <v>43803</v>
      </c>
      <c r="B23" s="89">
        <v>2.75</v>
      </c>
      <c r="C23" s="491" t="s">
        <v>217</v>
      </c>
      <c r="D23" s="512"/>
      <c r="E23" s="543"/>
      <c r="F23" s="149"/>
      <c r="G23" s="89"/>
      <c r="H23" s="475"/>
      <c r="I23" s="534"/>
    </row>
    <row r="24" spans="1:9" s="125" customFormat="1" ht="15" customHeight="1" x14ac:dyDescent="0.25">
      <c r="A24" s="149">
        <v>43803</v>
      </c>
      <c r="B24" s="89">
        <v>2350</v>
      </c>
      <c r="C24" s="482" t="s">
        <v>388</v>
      </c>
      <c r="D24" s="482"/>
      <c r="E24" s="482"/>
      <c r="F24" s="149"/>
      <c r="G24" s="89"/>
      <c r="H24" s="482"/>
      <c r="I24" s="482"/>
    </row>
    <row r="25" spans="1:9" s="125" customFormat="1" ht="15" customHeight="1" x14ac:dyDescent="0.25">
      <c r="A25" s="149">
        <v>43803</v>
      </c>
      <c r="B25" s="89">
        <v>4</v>
      </c>
      <c r="C25" s="491" t="s">
        <v>217</v>
      </c>
      <c r="D25" s="512"/>
      <c r="E25" s="543"/>
      <c r="F25" s="149"/>
      <c r="G25" s="89"/>
      <c r="H25" s="475"/>
      <c r="I25" s="534"/>
    </row>
    <row r="26" spans="1:9" s="125" customFormat="1" ht="15" customHeight="1" x14ac:dyDescent="0.25">
      <c r="A26" s="149">
        <v>43803</v>
      </c>
      <c r="B26" s="89">
        <v>35872</v>
      </c>
      <c r="C26" s="482" t="s">
        <v>523</v>
      </c>
      <c r="D26" s="482"/>
      <c r="E26" s="482"/>
      <c r="F26" s="149"/>
      <c r="G26" s="89"/>
      <c r="H26" s="145"/>
      <c r="I26" s="155"/>
    </row>
    <row r="27" spans="1:9" s="125" customFormat="1" ht="15" customHeight="1" x14ac:dyDescent="0.25">
      <c r="A27" s="149">
        <v>43803</v>
      </c>
      <c r="B27" s="89">
        <v>4</v>
      </c>
      <c r="C27" s="491" t="s">
        <v>217</v>
      </c>
      <c r="D27" s="512"/>
      <c r="E27" s="543"/>
      <c r="F27" s="149"/>
      <c r="G27" s="89"/>
      <c r="H27" s="145"/>
      <c r="I27" s="155"/>
    </row>
    <row r="28" spans="1:9" s="125" customFormat="1" ht="15" customHeight="1" x14ac:dyDescent="0.25">
      <c r="A28" s="149">
        <v>43804</v>
      </c>
      <c r="B28" s="89">
        <v>2301.9699999999998</v>
      </c>
      <c r="C28" s="491" t="s">
        <v>647</v>
      </c>
      <c r="D28" s="512"/>
      <c r="E28" s="543"/>
      <c r="F28" s="149"/>
      <c r="G28" s="89"/>
      <c r="H28" s="475"/>
      <c r="I28" s="534"/>
    </row>
    <row r="29" spans="1:9" s="125" customFormat="1" ht="15" customHeight="1" x14ac:dyDescent="0.25">
      <c r="A29" s="149">
        <v>43804</v>
      </c>
      <c r="B29" s="89">
        <v>4</v>
      </c>
      <c r="C29" s="491" t="s">
        <v>217</v>
      </c>
      <c r="D29" s="512"/>
      <c r="E29" s="543"/>
      <c r="F29" s="149"/>
      <c r="G29" s="89"/>
      <c r="H29" s="475"/>
      <c r="I29" s="534"/>
    </row>
    <row r="30" spans="1:9" s="125" customFormat="1" ht="15" customHeight="1" x14ac:dyDescent="0.25">
      <c r="A30" s="149">
        <v>43804</v>
      </c>
      <c r="B30" s="89">
        <v>21.75</v>
      </c>
      <c r="C30" s="482" t="s">
        <v>568</v>
      </c>
      <c r="D30" s="482"/>
      <c r="E30" s="482"/>
      <c r="F30" s="149"/>
      <c r="G30" s="89"/>
      <c r="H30" s="475"/>
      <c r="I30" s="534"/>
    </row>
    <row r="31" spans="1:9" s="125" customFormat="1" ht="15" customHeight="1" x14ac:dyDescent="0.25">
      <c r="A31" s="149">
        <v>43805</v>
      </c>
      <c r="B31" s="89">
        <v>175</v>
      </c>
      <c r="C31" s="482" t="s">
        <v>529</v>
      </c>
      <c r="D31" s="482"/>
      <c r="E31" s="482"/>
      <c r="F31" s="149"/>
      <c r="G31" s="89"/>
      <c r="H31" s="145"/>
      <c r="I31" s="155"/>
    </row>
    <row r="32" spans="1:9" s="125" customFormat="1" ht="15" customHeight="1" x14ac:dyDescent="0.25">
      <c r="A32" s="149">
        <v>43808</v>
      </c>
      <c r="B32" s="89">
        <v>600</v>
      </c>
      <c r="C32" s="482" t="s">
        <v>663</v>
      </c>
      <c r="D32" s="482"/>
      <c r="E32" s="482"/>
      <c r="F32" s="149"/>
      <c r="G32" s="89"/>
      <c r="H32" s="475"/>
      <c r="I32" s="534"/>
    </row>
    <row r="33" spans="1:9" s="125" customFormat="1" ht="15" customHeight="1" x14ac:dyDescent="0.25">
      <c r="A33" s="149">
        <v>43808</v>
      </c>
      <c r="B33" s="89">
        <v>4</v>
      </c>
      <c r="C33" s="491" t="s">
        <v>217</v>
      </c>
      <c r="D33" s="512"/>
      <c r="E33" s="543"/>
      <c r="F33" s="149"/>
      <c r="G33" s="89"/>
      <c r="H33" s="475"/>
      <c r="I33" s="534"/>
    </row>
    <row r="34" spans="1:9" s="125" customFormat="1" ht="15" customHeight="1" x14ac:dyDescent="0.25">
      <c r="A34" s="149">
        <v>43808</v>
      </c>
      <c r="B34" s="89">
        <v>500</v>
      </c>
      <c r="C34" s="482" t="s">
        <v>426</v>
      </c>
      <c r="D34" s="482"/>
      <c r="E34" s="482"/>
      <c r="F34" s="149"/>
      <c r="G34" s="89"/>
      <c r="H34" s="475"/>
      <c r="I34" s="534"/>
    </row>
    <row r="35" spans="1:9" s="125" customFormat="1" ht="15" customHeight="1" x14ac:dyDescent="0.25">
      <c r="A35" s="149">
        <v>43808</v>
      </c>
      <c r="B35" s="89">
        <v>2.75</v>
      </c>
      <c r="C35" s="491" t="s">
        <v>217</v>
      </c>
      <c r="D35" s="512"/>
      <c r="E35" s="543"/>
      <c r="F35" s="149"/>
      <c r="G35" s="89"/>
      <c r="H35" s="145"/>
      <c r="I35" s="155"/>
    </row>
    <row r="36" spans="1:9" s="125" customFormat="1" ht="15" customHeight="1" x14ac:dyDescent="0.25">
      <c r="A36" s="149">
        <v>43811</v>
      </c>
      <c r="B36" s="89">
        <v>69.900000000000006</v>
      </c>
      <c r="C36" s="482" t="s">
        <v>273</v>
      </c>
      <c r="D36" s="482"/>
      <c r="E36" s="482"/>
      <c r="F36" s="149"/>
      <c r="G36" s="89"/>
      <c r="H36" s="475"/>
      <c r="I36" s="534"/>
    </row>
    <row r="37" spans="1:9" s="125" customFormat="1" ht="15" customHeight="1" x14ac:dyDescent="0.25">
      <c r="A37" s="149">
        <v>43815</v>
      </c>
      <c r="B37" s="89">
        <v>125</v>
      </c>
      <c r="C37" s="482" t="s">
        <v>18</v>
      </c>
      <c r="D37" s="482"/>
      <c r="E37" s="482"/>
      <c r="F37" s="149"/>
      <c r="G37" s="89"/>
      <c r="H37" s="475"/>
      <c r="I37" s="534"/>
    </row>
    <row r="38" spans="1:9" s="125" customFormat="1" ht="15" customHeight="1" x14ac:dyDescent="0.25">
      <c r="A38" s="149">
        <v>43815</v>
      </c>
      <c r="B38" s="89">
        <v>79</v>
      </c>
      <c r="C38" s="482" t="s">
        <v>19</v>
      </c>
      <c r="D38" s="482"/>
      <c r="E38" s="482"/>
      <c r="F38" s="149"/>
      <c r="G38" s="89"/>
      <c r="H38" s="475"/>
      <c r="I38" s="534"/>
    </row>
    <row r="39" spans="1:9" s="125" customFormat="1" ht="15" customHeight="1" x14ac:dyDescent="0.25">
      <c r="A39" s="149">
        <v>43815</v>
      </c>
      <c r="B39" s="89">
        <v>957</v>
      </c>
      <c r="C39" s="482" t="s">
        <v>20</v>
      </c>
      <c r="D39" s="482"/>
      <c r="E39" s="482"/>
      <c r="F39" s="149"/>
      <c r="G39" s="89"/>
      <c r="H39" s="475"/>
      <c r="I39" s="534"/>
    </row>
    <row r="40" spans="1:9" s="125" customFormat="1" ht="15" customHeight="1" x14ac:dyDescent="0.25">
      <c r="A40" s="149">
        <v>43815</v>
      </c>
      <c r="B40" s="89">
        <v>148</v>
      </c>
      <c r="C40" s="482" t="s">
        <v>21</v>
      </c>
      <c r="D40" s="482"/>
      <c r="E40" s="482"/>
      <c r="F40" s="149"/>
      <c r="G40" s="89"/>
      <c r="H40" s="475"/>
      <c r="I40" s="534"/>
    </row>
    <row r="41" spans="1:9" s="125" customFormat="1" ht="15" customHeight="1" x14ac:dyDescent="0.25">
      <c r="A41" s="149">
        <v>43815</v>
      </c>
      <c r="B41" s="89">
        <v>169</v>
      </c>
      <c r="C41" s="482" t="s">
        <v>194</v>
      </c>
      <c r="D41" s="482"/>
      <c r="E41" s="482"/>
      <c r="F41" s="149"/>
      <c r="G41" s="89"/>
      <c r="H41" s="475"/>
      <c r="I41" s="534"/>
    </row>
    <row r="42" spans="1:9" s="125" customFormat="1" ht="15" customHeight="1" x14ac:dyDescent="0.25">
      <c r="A42" s="149">
        <v>43815</v>
      </c>
      <c r="B42" s="89">
        <v>465</v>
      </c>
      <c r="C42" s="482" t="s">
        <v>543</v>
      </c>
      <c r="D42" s="482"/>
      <c r="E42" s="482"/>
      <c r="F42" s="149"/>
      <c r="G42" s="89"/>
      <c r="H42" s="145"/>
      <c r="I42" s="155"/>
    </row>
    <row r="43" spans="1:9" s="125" customFormat="1" ht="15" customHeight="1" x14ac:dyDescent="0.25">
      <c r="A43" s="149">
        <v>43815</v>
      </c>
      <c r="B43" s="89">
        <v>1022</v>
      </c>
      <c r="C43" s="482" t="s">
        <v>570</v>
      </c>
      <c r="D43" s="482"/>
      <c r="E43" s="482"/>
      <c r="F43" s="149"/>
      <c r="G43" s="89"/>
      <c r="H43" s="145"/>
      <c r="I43" s="155"/>
    </row>
    <row r="44" spans="1:9" s="125" customFormat="1" ht="15" customHeight="1" x14ac:dyDescent="0.25">
      <c r="A44" s="149">
        <v>43815</v>
      </c>
      <c r="B44" s="89">
        <v>306</v>
      </c>
      <c r="C44" s="482" t="s">
        <v>22</v>
      </c>
      <c r="D44" s="482"/>
      <c r="E44" s="482"/>
      <c r="F44" s="149"/>
      <c r="G44" s="89"/>
      <c r="H44" s="145"/>
      <c r="I44" s="155"/>
    </row>
    <row r="45" spans="1:9" s="125" customFormat="1" ht="15" customHeight="1" x14ac:dyDescent="0.25">
      <c r="A45" s="149">
        <v>43815</v>
      </c>
      <c r="B45" s="89">
        <v>74</v>
      </c>
      <c r="C45" s="482" t="s">
        <v>668</v>
      </c>
      <c r="D45" s="482"/>
      <c r="E45" s="482"/>
      <c r="F45" s="149"/>
      <c r="G45" s="89"/>
      <c r="H45" s="145"/>
      <c r="I45" s="155"/>
    </row>
    <row r="46" spans="1:9" s="125" customFormat="1" ht="15" customHeight="1" x14ac:dyDescent="0.25">
      <c r="A46" s="149">
        <v>43815</v>
      </c>
      <c r="B46" s="89">
        <v>69</v>
      </c>
      <c r="C46" s="482" t="s">
        <v>544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43815</v>
      </c>
      <c r="B47" s="89">
        <v>1000</v>
      </c>
      <c r="C47" s="482" t="s">
        <v>459</v>
      </c>
      <c r="D47" s="482"/>
      <c r="E47" s="482"/>
      <c r="F47" s="149"/>
      <c r="G47" s="89"/>
      <c r="H47" s="145"/>
      <c r="I47" s="155"/>
    </row>
    <row r="48" spans="1:9" s="125" customFormat="1" ht="15" customHeight="1" x14ac:dyDescent="0.25">
      <c r="A48" s="149">
        <v>43815</v>
      </c>
      <c r="B48" s="89">
        <v>6.5</v>
      </c>
      <c r="C48" s="491" t="s">
        <v>217</v>
      </c>
      <c r="D48" s="512"/>
      <c r="E48" s="543"/>
      <c r="F48" s="149"/>
      <c r="G48" s="89"/>
      <c r="H48" s="145"/>
      <c r="I48" s="155"/>
    </row>
    <row r="49" spans="1:9" s="125" customFormat="1" ht="15" customHeight="1" x14ac:dyDescent="0.25">
      <c r="A49" s="149">
        <v>43815</v>
      </c>
      <c r="B49" s="89">
        <v>2000</v>
      </c>
      <c r="C49" s="482" t="s">
        <v>628</v>
      </c>
      <c r="D49" s="482"/>
      <c r="E49" s="482"/>
      <c r="F49" s="149"/>
      <c r="G49" s="89"/>
      <c r="H49" s="145"/>
      <c r="I49" s="155"/>
    </row>
    <row r="50" spans="1:9" s="125" customFormat="1" ht="15" customHeight="1" x14ac:dyDescent="0.25">
      <c r="A50" s="149">
        <v>43815</v>
      </c>
      <c r="B50" s="89">
        <v>6.5</v>
      </c>
      <c r="C50" s="491" t="s">
        <v>217</v>
      </c>
      <c r="D50" s="512"/>
      <c r="E50" s="543"/>
      <c r="F50" s="149"/>
      <c r="G50" s="89"/>
      <c r="H50" s="145"/>
      <c r="I50" s="155"/>
    </row>
    <row r="51" spans="1:9" s="125" customFormat="1" ht="15" customHeight="1" x14ac:dyDescent="0.25">
      <c r="A51" s="149">
        <v>43817</v>
      </c>
      <c r="B51" s="89">
        <v>175</v>
      </c>
      <c r="C51" s="482" t="s">
        <v>529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43819</v>
      </c>
      <c r="B52" s="89">
        <v>5000</v>
      </c>
      <c r="C52" s="482" t="s">
        <v>523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43819</v>
      </c>
      <c r="B53" s="89">
        <v>4</v>
      </c>
      <c r="C53" s="491" t="s">
        <v>217</v>
      </c>
      <c r="D53" s="512"/>
      <c r="E53" s="543"/>
      <c r="F53" s="149"/>
      <c r="G53" s="89"/>
      <c r="H53" s="145"/>
      <c r="I53" s="155"/>
    </row>
    <row r="54" spans="1:9" s="125" customFormat="1" ht="15" customHeight="1" x14ac:dyDescent="0.25">
      <c r="A54" s="149">
        <v>43821</v>
      </c>
      <c r="B54" s="89">
        <v>175</v>
      </c>
      <c r="C54" s="482" t="s">
        <v>529</v>
      </c>
      <c r="D54" s="482"/>
      <c r="E54" s="482"/>
      <c r="F54" s="149"/>
      <c r="G54" s="89"/>
      <c r="H54" s="145"/>
      <c r="I54" s="155"/>
    </row>
    <row r="55" spans="1:9" s="125" customFormat="1" ht="15" customHeight="1" x14ac:dyDescent="0.25">
      <c r="A55" s="149">
        <v>43825</v>
      </c>
      <c r="B55" s="89">
        <v>1000</v>
      </c>
      <c r="C55" s="482" t="s">
        <v>426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43825</v>
      </c>
      <c r="B56" s="89">
        <v>2.75</v>
      </c>
      <c r="C56" s="491" t="s">
        <v>217</v>
      </c>
      <c r="D56" s="512"/>
      <c r="E56" s="543"/>
      <c r="F56" s="149"/>
      <c r="G56" s="89"/>
      <c r="H56" s="145"/>
      <c r="I56" s="155"/>
    </row>
    <row r="57" spans="1:9" s="125" customFormat="1" ht="15" customHeight="1" x14ac:dyDescent="0.25">
      <c r="A57" s="149">
        <v>43825</v>
      </c>
      <c r="B57" s="89">
        <v>750</v>
      </c>
      <c r="C57" s="482" t="s">
        <v>628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43825</v>
      </c>
      <c r="B58" s="89">
        <v>4</v>
      </c>
      <c r="C58" s="491" t="s">
        <v>217</v>
      </c>
      <c r="D58" s="512"/>
      <c r="E58" s="543"/>
      <c r="F58" s="149"/>
      <c r="G58" s="89"/>
      <c r="H58" s="145"/>
      <c r="I58" s="155"/>
    </row>
    <row r="59" spans="1:9" s="125" customFormat="1" ht="15" customHeight="1" x14ac:dyDescent="0.25">
      <c r="A59" s="149">
        <v>43827</v>
      </c>
      <c r="B59" s="89">
        <v>175</v>
      </c>
      <c r="C59" s="482" t="s">
        <v>529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43827</v>
      </c>
      <c r="B60" s="89">
        <v>48.75</v>
      </c>
      <c r="C60" s="482" t="s">
        <v>568</v>
      </c>
      <c r="D60" s="482"/>
      <c r="E60" s="482"/>
      <c r="F60" s="149"/>
      <c r="G60" s="89"/>
      <c r="H60" s="145"/>
      <c r="I60" s="155"/>
    </row>
    <row r="61" spans="1:9" s="125" customFormat="1" ht="15" customHeight="1" x14ac:dyDescent="0.25">
      <c r="A61" s="149">
        <v>43827</v>
      </c>
      <c r="B61" s="89">
        <v>44</v>
      </c>
      <c r="C61" s="482" t="s">
        <v>483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43829</v>
      </c>
      <c r="B62" s="89">
        <v>800</v>
      </c>
      <c r="C62" s="482" t="s">
        <v>426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43829</v>
      </c>
      <c r="B63" s="89">
        <v>2.75</v>
      </c>
      <c r="C63" s="491" t="s">
        <v>217</v>
      </c>
      <c r="D63" s="512"/>
      <c r="E63" s="543"/>
      <c r="F63" s="149"/>
      <c r="G63" s="89"/>
      <c r="H63" s="145"/>
      <c r="I63" s="155"/>
    </row>
    <row r="64" spans="1:9" s="125" customFormat="1" ht="15" customHeight="1" x14ac:dyDescent="0.25">
      <c r="A64" s="149">
        <v>43830</v>
      </c>
      <c r="B64" s="89">
        <v>3633.73</v>
      </c>
      <c r="C64" s="482" t="s">
        <v>343</v>
      </c>
      <c r="D64" s="482"/>
      <c r="E64" s="482"/>
      <c r="F64" s="149"/>
      <c r="G64" s="89"/>
      <c r="H64" s="145"/>
      <c r="I64" s="155"/>
    </row>
    <row r="65" spans="1:9" s="125" customFormat="1" ht="15" customHeight="1" x14ac:dyDescent="0.25">
      <c r="A65" s="149">
        <v>43830</v>
      </c>
      <c r="B65" s="89">
        <v>673</v>
      </c>
      <c r="C65" s="491" t="s">
        <v>542</v>
      </c>
      <c r="D65" s="512"/>
      <c r="E65" s="543"/>
      <c r="F65" s="149"/>
      <c r="G65" s="89"/>
      <c r="H65" s="145"/>
      <c r="I65" s="155"/>
    </row>
    <row r="66" spans="1:9" s="125" customFormat="1" ht="15" customHeight="1" x14ac:dyDescent="0.25">
      <c r="A66" s="149">
        <v>43830</v>
      </c>
      <c r="B66" s="89">
        <v>4</v>
      </c>
      <c r="C66" s="491" t="s">
        <v>217</v>
      </c>
      <c r="D66" s="512"/>
      <c r="E66" s="543"/>
      <c r="F66" s="149"/>
      <c r="G66" s="89"/>
      <c r="H66" s="145"/>
      <c r="I66" s="155"/>
    </row>
    <row r="67" spans="1:9" s="125" customFormat="1" ht="15" customHeight="1" x14ac:dyDescent="0.25">
      <c r="A67" s="149">
        <v>43830</v>
      </c>
      <c r="B67" s="89">
        <v>2020</v>
      </c>
      <c r="C67" s="491" t="s">
        <v>294</v>
      </c>
      <c r="D67" s="512"/>
      <c r="E67" s="543"/>
      <c r="F67" s="149"/>
      <c r="G67" s="89"/>
      <c r="H67" s="145"/>
      <c r="I67" s="155"/>
    </row>
    <row r="68" spans="1:9" s="125" customFormat="1" ht="15" customHeight="1" x14ac:dyDescent="0.25">
      <c r="A68" s="149">
        <v>43830</v>
      </c>
      <c r="B68" s="89">
        <v>4</v>
      </c>
      <c r="C68" s="491" t="s">
        <v>217</v>
      </c>
      <c r="D68" s="512"/>
      <c r="E68" s="543"/>
      <c r="F68" s="149"/>
      <c r="G68" s="89"/>
      <c r="H68" s="145"/>
      <c r="I68" s="155"/>
    </row>
    <row r="69" spans="1:9" s="125" customFormat="1" ht="15" customHeight="1" x14ac:dyDescent="0.25">
      <c r="A69" s="149">
        <v>43830</v>
      </c>
      <c r="B69" s="89">
        <v>673</v>
      </c>
      <c r="C69" s="491" t="s">
        <v>289</v>
      </c>
      <c r="D69" s="512"/>
      <c r="E69" s="543"/>
      <c r="F69" s="149"/>
      <c r="G69" s="89"/>
      <c r="H69" s="145"/>
      <c r="I69" s="155"/>
    </row>
    <row r="70" spans="1:9" s="125" customFormat="1" ht="15" customHeight="1" x14ac:dyDescent="0.25">
      <c r="A70" s="149">
        <v>43830</v>
      </c>
      <c r="B70" s="89">
        <v>4</v>
      </c>
      <c r="C70" s="491" t="s">
        <v>217</v>
      </c>
      <c r="D70" s="512"/>
      <c r="E70" s="543"/>
      <c r="F70" s="149"/>
      <c r="G70" s="89"/>
      <c r="H70" s="145"/>
      <c r="I70" s="155"/>
    </row>
    <row r="71" spans="1:9" s="125" customFormat="1" ht="15" customHeight="1" x14ac:dyDescent="0.25">
      <c r="A71" s="149">
        <v>43830</v>
      </c>
      <c r="B71" s="89">
        <v>673</v>
      </c>
      <c r="C71" s="491" t="s">
        <v>397</v>
      </c>
      <c r="D71" s="512"/>
      <c r="E71" s="543"/>
      <c r="F71" s="149"/>
      <c r="G71" s="89"/>
      <c r="H71" s="145"/>
      <c r="I71" s="155"/>
    </row>
    <row r="72" spans="1:9" s="125" customFormat="1" ht="15" customHeight="1" x14ac:dyDescent="0.25">
      <c r="A72" s="149">
        <v>43830</v>
      </c>
      <c r="B72" s="89">
        <v>4</v>
      </c>
      <c r="C72" s="491" t="s">
        <v>217</v>
      </c>
      <c r="D72" s="512"/>
      <c r="E72" s="543"/>
      <c r="F72" s="149"/>
      <c r="G72" s="89"/>
      <c r="H72" s="475"/>
      <c r="I72" s="534"/>
    </row>
  </sheetData>
  <mergeCells count="105">
    <mergeCell ref="C70:E70"/>
    <mergeCell ref="C72:E72"/>
    <mergeCell ref="H72:I72"/>
    <mergeCell ref="C71:E71"/>
    <mergeCell ref="C49:E49"/>
    <mergeCell ref="C57:E57"/>
    <mergeCell ref="C64:E64"/>
    <mergeCell ref="C65:E65"/>
    <mergeCell ref="C66:E66"/>
    <mergeCell ref="C67:E67"/>
    <mergeCell ref="C68:E68"/>
    <mergeCell ref="C69:E69"/>
    <mergeCell ref="C58:E58"/>
    <mergeCell ref="C59:E59"/>
    <mergeCell ref="C60:E60"/>
    <mergeCell ref="C61:E61"/>
    <mergeCell ref="C62:E62"/>
    <mergeCell ref="C63:E63"/>
    <mergeCell ref="C51:E51"/>
    <mergeCell ref="C52:E52"/>
    <mergeCell ref="C53:E53"/>
    <mergeCell ref="C54:E54"/>
    <mergeCell ref="C55:E55"/>
    <mergeCell ref="C56:E56"/>
    <mergeCell ref="C44:E44"/>
    <mergeCell ref="C45:E45"/>
    <mergeCell ref="C46:E46"/>
    <mergeCell ref="C47:E47"/>
    <mergeCell ref="C48:E48"/>
    <mergeCell ref="C50:E50"/>
    <mergeCell ref="C40:E40"/>
    <mergeCell ref="H40:I40"/>
    <mergeCell ref="C41:E41"/>
    <mergeCell ref="H41:I41"/>
    <mergeCell ref="C42:E42"/>
    <mergeCell ref="C43:E43"/>
    <mergeCell ref="C37:E37"/>
    <mergeCell ref="H37:I37"/>
    <mergeCell ref="C38:E38"/>
    <mergeCell ref="H38:I38"/>
    <mergeCell ref="C39:E39"/>
    <mergeCell ref="H39:I39"/>
    <mergeCell ref="C33:E33"/>
    <mergeCell ref="H33:I33"/>
    <mergeCell ref="C34:E34"/>
    <mergeCell ref="H34:I34"/>
    <mergeCell ref="C35:E35"/>
    <mergeCell ref="C36:E36"/>
    <mergeCell ref="H36:I36"/>
    <mergeCell ref="C29:E29"/>
    <mergeCell ref="H29:I29"/>
    <mergeCell ref="C30:E30"/>
    <mergeCell ref="H30:I30"/>
    <mergeCell ref="C31:E31"/>
    <mergeCell ref="C32:E32"/>
    <mergeCell ref="H32:I32"/>
    <mergeCell ref="C25:E25"/>
    <mergeCell ref="H25:I25"/>
    <mergeCell ref="C26:E26"/>
    <mergeCell ref="C27:E27"/>
    <mergeCell ref="C28:E28"/>
    <mergeCell ref="H28:I28"/>
    <mergeCell ref="C22:E22"/>
    <mergeCell ref="H22:I22"/>
    <mergeCell ref="C23:E23"/>
    <mergeCell ref="H23:I23"/>
    <mergeCell ref="C24:E24"/>
    <mergeCell ref="H24:I24"/>
    <mergeCell ref="C19:E19"/>
    <mergeCell ref="H19:I19"/>
    <mergeCell ref="C20:E20"/>
    <mergeCell ref="H20:I20"/>
    <mergeCell ref="C21:E21"/>
    <mergeCell ref="H21:I21"/>
    <mergeCell ref="C16:E16"/>
    <mergeCell ref="H16:I16"/>
    <mergeCell ref="C17:E17"/>
    <mergeCell ref="H17:I17"/>
    <mergeCell ref="C18:E18"/>
    <mergeCell ref="H18:I18"/>
    <mergeCell ref="A13:E13"/>
    <mergeCell ref="F13:I13"/>
    <mergeCell ref="C14:E14"/>
    <mergeCell ref="H14:I14"/>
    <mergeCell ref="C15:E15"/>
    <mergeCell ref="H15:I15"/>
    <mergeCell ref="C10:D10"/>
    <mergeCell ref="G10:H10"/>
    <mergeCell ref="A11:I11"/>
    <mergeCell ref="A12:I12"/>
    <mergeCell ref="C6:D6"/>
    <mergeCell ref="G6:H6"/>
    <mergeCell ref="C7:D7"/>
    <mergeCell ref="G7:H7"/>
    <mergeCell ref="C8:D8"/>
    <mergeCell ref="G8:H8"/>
    <mergeCell ref="C2:I2"/>
    <mergeCell ref="C3:D4"/>
    <mergeCell ref="E3:F3"/>
    <mergeCell ref="G3:H3"/>
    <mergeCell ref="I3:I4"/>
    <mergeCell ref="C5:D5"/>
    <mergeCell ref="G5:H5"/>
    <mergeCell ref="C9:D9"/>
    <mergeCell ref="G9:H9"/>
  </mergeCells>
  <pageMargins left="0.7" right="0.7" top="0.75" bottom="0.75" header="0.3" footer="0.3"/>
  <pageSetup paperSize="9" scale="77" orientation="landscape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zoomScaleNormal="100" workbookViewId="0">
      <selection activeCell="C3" sqref="C3:D4"/>
    </sheetView>
  </sheetViews>
  <sheetFormatPr defaultRowHeight="15" x14ac:dyDescent="0.25"/>
  <cols>
    <col min="1" max="2" width="12" bestFit="1" customWidth="1"/>
    <col min="3" max="5" width="11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708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424" t="s">
        <v>1</v>
      </c>
      <c r="H3" s="538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/>
      <c r="I4" s="412"/>
    </row>
    <row r="5" spans="1:9" ht="30.75" customHeight="1" x14ac:dyDescent="0.25">
      <c r="C5" s="539" t="s">
        <v>669</v>
      </c>
      <c r="D5" s="540"/>
      <c r="E5" s="156">
        <v>65282.52</v>
      </c>
      <c r="F5" s="156">
        <v>5669.86</v>
      </c>
      <c r="G5" s="541">
        <v>620</v>
      </c>
      <c r="H5" s="542"/>
      <c r="I5" s="27"/>
    </row>
    <row r="6" spans="1:9" x14ac:dyDescent="0.25">
      <c r="C6" s="532" t="s">
        <v>3</v>
      </c>
      <c r="D6" s="533"/>
      <c r="E6" s="158">
        <v>13133</v>
      </c>
      <c r="F6" s="158">
        <v>45639.82</v>
      </c>
      <c r="G6" s="541">
        <v>151</v>
      </c>
      <c r="H6" s="542"/>
      <c r="I6" s="28"/>
    </row>
    <row r="7" spans="1:9" x14ac:dyDescent="0.25">
      <c r="C7" s="494" t="s">
        <v>625</v>
      </c>
      <c r="D7" s="495"/>
      <c r="E7" s="158">
        <v>36.5</v>
      </c>
      <c r="F7" s="158">
        <v>1321.9</v>
      </c>
      <c r="G7" s="541">
        <v>0</v>
      </c>
      <c r="H7" s="542"/>
      <c r="I7" s="28"/>
    </row>
    <row r="8" spans="1:9" x14ac:dyDescent="0.25">
      <c r="C8" s="494" t="s">
        <v>671</v>
      </c>
      <c r="D8" s="495"/>
      <c r="E8" s="158">
        <v>3200</v>
      </c>
      <c r="F8" s="158"/>
      <c r="G8" s="541">
        <v>0</v>
      </c>
      <c r="H8" s="542"/>
      <c r="I8" s="28"/>
    </row>
    <row r="9" spans="1:9" x14ac:dyDescent="0.25">
      <c r="C9" s="494" t="s">
        <v>672</v>
      </c>
      <c r="D9" s="495"/>
      <c r="E9" s="158">
        <v>15000</v>
      </c>
      <c r="F9" s="158"/>
      <c r="G9" s="26"/>
      <c r="H9" s="160"/>
      <c r="I9" s="28"/>
    </row>
    <row r="10" spans="1:9" x14ac:dyDescent="0.25">
      <c r="C10" s="532" t="s">
        <v>6</v>
      </c>
      <c r="D10" s="533"/>
      <c r="E10" s="10">
        <v>83285.649999999994</v>
      </c>
      <c r="F10" s="158">
        <v>47299.63</v>
      </c>
      <c r="G10" s="541">
        <v>0</v>
      </c>
      <c r="H10" s="542"/>
      <c r="I10" s="28"/>
    </row>
    <row r="11" spans="1:9" ht="36.75" customHeight="1" thickBot="1" x14ac:dyDescent="0.3">
      <c r="C11" s="420" t="s">
        <v>670</v>
      </c>
      <c r="D11" s="421"/>
      <c r="E11" s="157">
        <f>E5+E6+E7+E8+E9+F10-E10</f>
        <v>60666</v>
      </c>
      <c r="F11" s="157">
        <f>F5+F6+F7-F10</f>
        <v>5331.9500000000044</v>
      </c>
      <c r="G11" s="422">
        <f>G5+G6+G7+G8-G10</f>
        <v>771</v>
      </c>
      <c r="H11" s="422"/>
      <c r="I11" s="30"/>
    </row>
    <row r="12" spans="1:9" ht="15.75" thickBot="1" x14ac:dyDescent="0.3">
      <c r="A12" s="366"/>
      <c r="B12" s="366"/>
      <c r="C12" s="366"/>
      <c r="D12" s="366"/>
      <c r="E12" s="366"/>
      <c r="F12" s="366"/>
      <c r="G12" s="366"/>
      <c r="H12" s="366"/>
      <c r="I12" s="366"/>
    </row>
    <row r="13" spans="1:9" ht="15" customHeight="1" thickBot="1" x14ac:dyDescent="0.3">
      <c r="A13" s="416" t="s">
        <v>7</v>
      </c>
      <c r="B13" s="417"/>
      <c r="C13" s="417"/>
      <c r="D13" s="417"/>
      <c r="E13" s="417"/>
      <c r="F13" s="417"/>
      <c r="G13" s="417"/>
      <c r="H13" s="417"/>
      <c r="I13" s="417"/>
    </row>
    <row r="14" spans="1:9" ht="15.75" thickBot="1" x14ac:dyDescent="0.3">
      <c r="A14" s="409" t="s">
        <v>0</v>
      </c>
      <c r="B14" s="410"/>
      <c r="C14" s="410"/>
      <c r="D14" s="410"/>
      <c r="E14" s="411"/>
      <c r="F14" s="409" t="s">
        <v>1</v>
      </c>
      <c r="G14" s="410"/>
      <c r="H14" s="410"/>
      <c r="I14" s="411"/>
    </row>
    <row r="15" spans="1:9" ht="15" customHeight="1" x14ac:dyDescent="0.25">
      <c r="A15" s="111" t="s">
        <v>30</v>
      </c>
      <c r="B15" s="111" t="s">
        <v>31</v>
      </c>
      <c r="C15" s="380" t="s">
        <v>32</v>
      </c>
      <c r="D15" s="380"/>
      <c r="E15" s="380"/>
      <c r="F15" s="111" t="s">
        <v>30</v>
      </c>
      <c r="G15" s="111" t="s">
        <v>31</v>
      </c>
      <c r="H15" s="380" t="s">
        <v>32</v>
      </c>
      <c r="I15" s="380"/>
    </row>
    <row r="16" spans="1:9" s="125" customFormat="1" ht="15" customHeight="1" x14ac:dyDescent="0.25">
      <c r="A16" s="149">
        <v>43832</v>
      </c>
      <c r="B16" s="89">
        <v>2350</v>
      </c>
      <c r="C16" s="482" t="s">
        <v>388</v>
      </c>
      <c r="D16" s="482"/>
      <c r="E16" s="482"/>
      <c r="F16" s="149"/>
      <c r="G16" s="89"/>
      <c r="H16" s="482"/>
      <c r="I16" s="482"/>
    </row>
    <row r="17" spans="1:9" s="125" customFormat="1" ht="15" customHeight="1" x14ac:dyDescent="0.25">
      <c r="A17" s="149">
        <v>43832</v>
      </c>
      <c r="B17" s="89">
        <v>4</v>
      </c>
      <c r="C17" s="491" t="s">
        <v>217</v>
      </c>
      <c r="D17" s="512"/>
      <c r="E17" s="543"/>
      <c r="F17" s="149"/>
      <c r="G17" s="89"/>
      <c r="H17" s="482"/>
      <c r="I17" s="482"/>
    </row>
    <row r="18" spans="1:9" s="125" customFormat="1" ht="15" customHeight="1" x14ac:dyDescent="0.25">
      <c r="A18" s="149">
        <v>43832</v>
      </c>
      <c r="B18" s="89">
        <v>2631.68</v>
      </c>
      <c r="C18" s="482" t="s">
        <v>403</v>
      </c>
      <c r="D18" s="482"/>
      <c r="E18" s="482"/>
      <c r="F18" s="149"/>
      <c r="G18" s="89"/>
      <c r="H18" s="482"/>
      <c r="I18" s="482"/>
    </row>
    <row r="19" spans="1:9" s="125" customFormat="1" ht="15" customHeight="1" x14ac:dyDescent="0.25">
      <c r="A19" s="149">
        <v>43832</v>
      </c>
      <c r="B19" s="89">
        <v>4</v>
      </c>
      <c r="C19" s="491" t="s">
        <v>217</v>
      </c>
      <c r="D19" s="512"/>
      <c r="E19" s="543"/>
      <c r="F19" s="149"/>
      <c r="G19" s="89"/>
      <c r="H19" s="482"/>
      <c r="I19" s="482"/>
    </row>
    <row r="20" spans="1:9" s="125" customFormat="1" ht="15" customHeight="1" x14ac:dyDescent="0.25">
      <c r="A20" s="149">
        <v>43832</v>
      </c>
      <c r="B20" s="89">
        <v>1131.68</v>
      </c>
      <c r="C20" s="482" t="s">
        <v>409</v>
      </c>
      <c r="D20" s="482"/>
      <c r="E20" s="482"/>
      <c r="F20" s="149"/>
      <c r="G20" s="89"/>
      <c r="H20" s="482"/>
      <c r="I20" s="482"/>
    </row>
    <row r="21" spans="1:9" s="125" customFormat="1" ht="15" customHeight="1" x14ac:dyDescent="0.25">
      <c r="A21" s="149">
        <v>43832</v>
      </c>
      <c r="B21" s="89">
        <v>4</v>
      </c>
      <c r="C21" s="491" t="s">
        <v>217</v>
      </c>
      <c r="D21" s="512"/>
      <c r="E21" s="543"/>
      <c r="F21" s="149"/>
      <c r="G21" s="89"/>
      <c r="H21" s="482"/>
      <c r="I21" s="482"/>
    </row>
    <row r="22" spans="1:9" s="125" customFormat="1" ht="15" customHeight="1" x14ac:dyDescent="0.25">
      <c r="A22" s="149">
        <v>43832</v>
      </c>
      <c r="B22" s="89">
        <v>30872</v>
      </c>
      <c r="C22" s="482" t="s">
        <v>523</v>
      </c>
      <c r="D22" s="482"/>
      <c r="E22" s="482"/>
      <c r="F22" s="149"/>
      <c r="G22" s="89"/>
      <c r="H22" s="482"/>
      <c r="I22" s="482"/>
    </row>
    <row r="23" spans="1:9" s="125" customFormat="1" ht="15" customHeight="1" x14ac:dyDescent="0.25">
      <c r="A23" s="149">
        <v>43832</v>
      </c>
      <c r="B23" s="89">
        <v>4</v>
      </c>
      <c r="C23" s="491" t="s">
        <v>217</v>
      </c>
      <c r="D23" s="512"/>
      <c r="E23" s="543"/>
      <c r="F23" s="149"/>
      <c r="G23" s="89"/>
      <c r="H23" s="482"/>
      <c r="I23" s="482"/>
    </row>
    <row r="24" spans="1:9" s="125" customFormat="1" ht="15" customHeight="1" x14ac:dyDescent="0.25">
      <c r="A24" s="149">
        <v>43833</v>
      </c>
      <c r="B24" s="89">
        <v>36.5</v>
      </c>
      <c r="C24" s="482" t="s">
        <v>239</v>
      </c>
      <c r="D24" s="482"/>
      <c r="E24" s="482"/>
      <c r="F24" s="149"/>
      <c r="G24" s="89"/>
      <c r="H24" s="475"/>
      <c r="I24" s="534"/>
    </row>
    <row r="25" spans="1:9" s="125" customFormat="1" ht="15" customHeight="1" x14ac:dyDescent="0.25">
      <c r="A25" s="149">
        <v>43834</v>
      </c>
      <c r="B25" s="89">
        <v>175</v>
      </c>
      <c r="C25" s="482" t="s">
        <v>529</v>
      </c>
      <c r="D25" s="482"/>
      <c r="E25" s="482"/>
      <c r="F25" s="149"/>
      <c r="G25" s="89"/>
      <c r="H25" s="482"/>
      <c r="I25" s="482"/>
    </row>
    <row r="26" spans="1:9" s="125" customFormat="1" ht="15" customHeight="1" x14ac:dyDescent="0.25">
      <c r="A26" s="149">
        <v>43836</v>
      </c>
      <c r="B26" s="89">
        <v>965.95</v>
      </c>
      <c r="C26" s="491" t="s">
        <v>673</v>
      </c>
      <c r="D26" s="512"/>
      <c r="E26" s="543"/>
      <c r="F26" s="149"/>
      <c r="G26" s="89"/>
      <c r="H26" s="475"/>
      <c r="I26" s="534"/>
    </row>
    <row r="27" spans="1:9" s="125" customFormat="1" ht="15" customHeight="1" x14ac:dyDescent="0.25">
      <c r="A27" s="149">
        <v>43836</v>
      </c>
      <c r="B27" s="89">
        <v>4</v>
      </c>
      <c r="C27" s="491" t="s">
        <v>217</v>
      </c>
      <c r="D27" s="512"/>
      <c r="E27" s="543"/>
      <c r="F27" s="149"/>
      <c r="G27" s="89"/>
      <c r="H27" s="145"/>
      <c r="I27" s="155"/>
    </row>
    <row r="28" spans="1:9" s="125" customFormat="1" ht="15" customHeight="1" x14ac:dyDescent="0.25">
      <c r="A28" s="149">
        <v>43838</v>
      </c>
      <c r="B28" s="89">
        <v>2301.9699999999998</v>
      </c>
      <c r="C28" s="491" t="s">
        <v>647</v>
      </c>
      <c r="D28" s="512"/>
      <c r="E28" s="543"/>
      <c r="F28" s="149"/>
      <c r="G28" s="89"/>
      <c r="H28" s="145"/>
      <c r="I28" s="155"/>
    </row>
    <row r="29" spans="1:9" s="125" customFormat="1" ht="15" customHeight="1" x14ac:dyDescent="0.25">
      <c r="A29" s="149">
        <v>43838</v>
      </c>
      <c r="B29" s="89">
        <v>4</v>
      </c>
      <c r="C29" s="491" t="s">
        <v>217</v>
      </c>
      <c r="D29" s="512"/>
      <c r="E29" s="543"/>
      <c r="F29" s="149"/>
      <c r="G29" s="89"/>
      <c r="H29" s="475"/>
      <c r="I29" s="534"/>
    </row>
    <row r="30" spans="1:9" s="125" customFormat="1" ht="15" customHeight="1" x14ac:dyDescent="0.25">
      <c r="A30" s="149">
        <v>43838</v>
      </c>
      <c r="B30" s="89">
        <v>3400</v>
      </c>
      <c r="C30" s="482" t="s">
        <v>626</v>
      </c>
      <c r="D30" s="482"/>
      <c r="E30" s="482"/>
      <c r="F30" s="149"/>
      <c r="G30" s="89"/>
      <c r="H30" s="475"/>
      <c r="I30" s="534"/>
    </row>
    <row r="31" spans="1:9" s="125" customFormat="1" ht="15" customHeight="1" x14ac:dyDescent="0.25">
      <c r="A31" s="149">
        <v>43838</v>
      </c>
      <c r="B31" s="89">
        <v>4</v>
      </c>
      <c r="C31" s="491" t="s">
        <v>217</v>
      </c>
      <c r="D31" s="512"/>
      <c r="E31" s="543"/>
      <c r="F31" s="149"/>
      <c r="G31" s="89"/>
      <c r="H31" s="475"/>
      <c r="I31" s="534"/>
    </row>
    <row r="32" spans="1:9" s="125" customFormat="1" ht="15" customHeight="1" x14ac:dyDescent="0.25">
      <c r="A32" s="149">
        <v>43840</v>
      </c>
      <c r="B32" s="89">
        <v>3000</v>
      </c>
      <c r="C32" s="482" t="s">
        <v>523</v>
      </c>
      <c r="D32" s="482"/>
      <c r="E32" s="482"/>
      <c r="F32" s="149"/>
      <c r="G32" s="89"/>
      <c r="H32" s="145"/>
      <c r="I32" s="155"/>
    </row>
    <row r="33" spans="1:9" s="125" customFormat="1" ht="15" customHeight="1" x14ac:dyDescent="0.25">
      <c r="A33" s="149">
        <v>43840</v>
      </c>
      <c r="B33" s="89">
        <v>4</v>
      </c>
      <c r="C33" s="491" t="s">
        <v>217</v>
      </c>
      <c r="D33" s="512"/>
      <c r="E33" s="543"/>
      <c r="F33" s="149"/>
      <c r="G33" s="89"/>
      <c r="H33" s="475"/>
      <c r="I33" s="534"/>
    </row>
    <row r="34" spans="1:9" s="125" customFormat="1" ht="15" customHeight="1" x14ac:dyDescent="0.25">
      <c r="A34" s="149">
        <v>43841</v>
      </c>
      <c r="B34" s="89">
        <v>1100</v>
      </c>
      <c r="C34" s="482" t="s">
        <v>628</v>
      </c>
      <c r="D34" s="482"/>
      <c r="E34" s="482"/>
      <c r="F34" s="149"/>
      <c r="G34" s="89"/>
      <c r="H34" s="475"/>
      <c r="I34" s="534"/>
    </row>
    <row r="35" spans="1:9" s="125" customFormat="1" ht="15" customHeight="1" x14ac:dyDescent="0.25">
      <c r="A35" s="149">
        <v>43841</v>
      </c>
      <c r="B35" s="89">
        <v>2.75</v>
      </c>
      <c r="C35" s="491" t="s">
        <v>217</v>
      </c>
      <c r="D35" s="512"/>
      <c r="E35" s="543"/>
      <c r="F35" s="149"/>
      <c r="G35" s="89"/>
      <c r="H35" s="475"/>
      <c r="I35" s="534"/>
    </row>
    <row r="36" spans="1:9" s="125" customFormat="1" ht="15" customHeight="1" x14ac:dyDescent="0.25">
      <c r="A36" s="149">
        <v>43843</v>
      </c>
      <c r="B36" s="89">
        <v>69.900000000000006</v>
      </c>
      <c r="C36" s="482" t="s">
        <v>273</v>
      </c>
      <c r="D36" s="482"/>
      <c r="E36" s="482"/>
      <c r="F36" s="149"/>
      <c r="G36" s="89"/>
      <c r="H36" s="145"/>
      <c r="I36" s="155"/>
    </row>
    <row r="37" spans="1:9" s="125" customFormat="1" ht="15" customHeight="1" x14ac:dyDescent="0.25">
      <c r="A37" s="149">
        <v>43843</v>
      </c>
      <c r="B37" s="89">
        <v>1000</v>
      </c>
      <c r="C37" s="482" t="s">
        <v>426</v>
      </c>
      <c r="D37" s="482"/>
      <c r="E37" s="482"/>
      <c r="F37" s="149"/>
      <c r="G37" s="89"/>
      <c r="H37" s="475"/>
      <c r="I37" s="534"/>
    </row>
    <row r="38" spans="1:9" s="125" customFormat="1" ht="15" customHeight="1" x14ac:dyDescent="0.25">
      <c r="A38" s="149">
        <v>43843</v>
      </c>
      <c r="B38" s="89">
        <v>2.75</v>
      </c>
      <c r="C38" s="491" t="s">
        <v>217</v>
      </c>
      <c r="D38" s="512"/>
      <c r="E38" s="543"/>
      <c r="F38" s="149"/>
      <c r="G38" s="89"/>
      <c r="H38" s="475"/>
      <c r="I38" s="534"/>
    </row>
    <row r="39" spans="1:9" s="125" customFormat="1" ht="15" customHeight="1" x14ac:dyDescent="0.25">
      <c r="A39" s="149">
        <v>43843</v>
      </c>
      <c r="B39" s="89">
        <v>1000</v>
      </c>
      <c r="C39" s="482" t="s">
        <v>459</v>
      </c>
      <c r="D39" s="482"/>
      <c r="E39" s="482"/>
      <c r="F39" s="149"/>
      <c r="G39" s="89"/>
      <c r="H39" s="475"/>
      <c r="I39" s="534"/>
    </row>
    <row r="40" spans="1:9" s="125" customFormat="1" ht="15" customHeight="1" x14ac:dyDescent="0.25">
      <c r="A40" s="149">
        <v>43843</v>
      </c>
      <c r="B40" s="89">
        <v>4</v>
      </c>
      <c r="C40" s="491" t="s">
        <v>217</v>
      </c>
      <c r="D40" s="512"/>
      <c r="E40" s="543"/>
      <c r="F40" s="149"/>
      <c r="G40" s="89"/>
      <c r="H40" s="475"/>
      <c r="I40" s="534"/>
    </row>
    <row r="41" spans="1:9" s="125" customFormat="1" ht="15" customHeight="1" x14ac:dyDescent="0.25">
      <c r="A41" s="149">
        <v>43843</v>
      </c>
      <c r="B41" s="89">
        <v>700</v>
      </c>
      <c r="C41" s="482" t="s">
        <v>674</v>
      </c>
      <c r="D41" s="482"/>
      <c r="E41" s="482"/>
      <c r="F41" s="149"/>
      <c r="G41" s="89"/>
      <c r="H41" s="475"/>
      <c r="I41" s="534"/>
    </row>
    <row r="42" spans="1:9" s="125" customFormat="1" ht="15" customHeight="1" x14ac:dyDescent="0.25">
      <c r="A42" s="149">
        <v>43843</v>
      </c>
      <c r="B42" s="89">
        <v>2.75</v>
      </c>
      <c r="C42" s="491" t="s">
        <v>217</v>
      </c>
      <c r="D42" s="512"/>
      <c r="E42" s="543"/>
      <c r="F42" s="149"/>
      <c r="G42" s="89"/>
      <c r="H42" s="475"/>
      <c r="I42" s="534"/>
    </row>
    <row r="43" spans="1:9" s="125" customFormat="1" ht="15" customHeight="1" x14ac:dyDescent="0.25">
      <c r="A43" s="149">
        <v>43844</v>
      </c>
      <c r="B43" s="89">
        <v>120</v>
      </c>
      <c r="C43" s="482" t="s">
        <v>18</v>
      </c>
      <c r="D43" s="482"/>
      <c r="E43" s="482"/>
      <c r="F43" s="149"/>
      <c r="G43" s="89"/>
      <c r="H43" s="145"/>
      <c r="I43" s="155"/>
    </row>
    <row r="44" spans="1:9" s="125" customFormat="1" ht="15" customHeight="1" x14ac:dyDescent="0.25">
      <c r="A44" s="149">
        <v>43844</v>
      </c>
      <c r="B44" s="89">
        <v>76</v>
      </c>
      <c r="C44" s="482" t="s">
        <v>19</v>
      </c>
      <c r="D44" s="482"/>
      <c r="E44" s="482"/>
      <c r="F44" s="149"/>
      <c r="G44" s="89"/>
      <c r="H44" s="145"/>
      <c r="I44" s="155"/>
    </row>
    <row r="45" spans="1:9" s="125" customFormat="1" ht="15" customHeight="1" x14ac:dyDescent="0.25">
      <c r="A45" s="149">
        <v>43844</v>
      </c>
      <c r="B45" s="89">
        <v>2020</v>
      </c>
      <c r="C45" s="482" t="s">
        <v>20</v>
      </c>
      <c r="D45" s="482"/>
      <c r="E45" s="482"/>
      <c r="F45" s="149"/>
      <c r="G45" s="89"/>
      <c r="H45" s="145"/>
      <c r="I45" s="155"/>
    </row>
    <row r="46" spans="1:9" s="125" customFormat="1" ht="15" customHeight="1" x14ac:dyDescent="0.25">
      <c r="A46" s="149">
        <v>43844</v>
      </c>
      <c r="B46" s="89">
        <v>127</v>
      </c>
      <c r="C46" s="482" t="s">
        <v>21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43844</v>
      </c>
      <c r="B47" s="89">
        <v>277</v>
      </c>
      <c r="C47" s="482" t="s">
        <v>194</v>
      </c>
      <c r="D47" s="482"/>
      <c r="E47" s="482"/>
      <c r="F47" s="149"/>
      <c r="G47" s="89"/>
      <c r="H47" s="145"/>
      <c r="I47" s="155"/>
    </row>
    <row r="48" spans="1:9" s="125" customFormat="1" ht="15" customHeight="1" x14ac:dyDescent="0.25">
      <c r="A48" s="149">
        <v>43844</v>
      </c>
      <c r="B48" s="89">
        <v>572</v>
      </c>
      <c r="C48" s="482" t="s">
        <v>543</v>
      </c>
      <c r="D48" s="482"/>
      <c r="E48" s="482"/>
      <c r="F48" s="149"/>
      <c r="G48" s="89"/>
      <c r="H48" s="145"/>
      <c r="I48" s="155"/>
    </row>
    <row r="49" spans="1:9" s="125" customFormat="1" ht="15" customHeight="1" x14ac:dyDescent="0.25">
      <c r="A49" s="149">
        <v>43844</v>
      </c>
      <c r="B49" s="89">
        <v>1036</v>
      </c>
      <c r="C49" s="482" t="s">
        <v>570</v>
      </c>
      <c r="D49" s="482"/>
      <c r="E49" s="482"/>
      <c r="F49" s="149"/>
      <c r="G49" s="89"/>
      <c r="H49" s="145"/>
      <c r="I49" s="155"/>
    </row>
    <row r="50" spans="1:9" s="125" customFormat="1" ht="15" customHeight="1" x14ac:dyDescent="0.25">
      <c r="A50" s="149">
        <v>43844</v>
      </c>
      <c r="B50" s="89">
        <v>435</v>
      </c>
      <c r="C50" s="482" t="s">
        <v>22</v>
      </c>
      <c r="D50" s="482"/>
      <c r="E50" s="482"/>
      <c r="F50" s="149"/>
      <c r="G50" s="89"/>
      <c r="H50" s="145"/>
      <c r="I50" s="155"/>
    </row>
    <row r="51" spans="1:9" s="125" customFormat="1" ht="15" customHeight="1" x14ac:dyDescent="0.25">
      <c r="A51" s="149">
        <v>43844</v>
      </c>
      <c r="B51" s="89">
        <v>400</v>
      </c>
      <c r="C51" s="491" t="s">
        <v>675</v>
      </c>
      <c r="D51" s="512"/>
      <c r="E51" s="543"/>
      <c r="F51" s="149"/>
      <c r="G51" s="89"/>
      <c r="H51" s="145"/>
      <c r="I51" s="155"/>
    </row>
    <row r="52" spans="1:9" s="125" customFormat="1" ht="15" customHeight="1" x14ac:dyDescent="0.25">
      <c r="A52" s="149">
        <v>43844</v>
      </c>
      <c r="B52" s="89">
        <v>4</v>
      </c>
      <c r="C52" s="491" t="s">
        <v>217</v>
      </c>
      <c r="D52" s="512"/>
      <c r="E52" s="543"/>
      <c r="F52" s="149"/>
      <c r="G52" s="89"/>
      <c r="H52" s="145"/>
      <c r="I52" s="155"/>
    </row>
    <row r="53" spans="1:9" s="125" customFormat="1" ht="15" customHeight="1" x14ac:dyDescent="0.25">
      <c r="A53" s="149">
        <v>43845</v>
      </c>
      <c r="B53" s="89">
        <v>168</v>
      </c>
      <c r="C53" s="482" t="s">
        <v>529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43845</v>
      </c>
      <c r="B54" s="89">
        <v>1000</v>
      </c>
      <c r="C54" s="491" t="s">
        <v>676</v>
      </c>
      <c r="D54" s="512"/>
      <c r="E54" s="543"/>
      <c r="F54" s="149"/>
      <c r="G54" s="89"/>
      <c r="H54" s="145"/>
      <c r="I54" s="155"/>
    </row>
    <row r="55" spans="1:9" s="125" customFormat="1" ht="15" customHeight="1" x14ac:dyDescent="0.25">
      <c r="A55" s="149">
        <v>43845</v>
      </c>
      <c r="B55" s="89">
        <v>4</v>
      </c>
      <c r="C55" s="491" t="s">
        <v>217</v>
      </c>
      <c r="D55" s="512"/>
      <c r="E55" s="543"/>
      <c r="F55" s="149"/>
      <c r="G55" s="89"/>
      <c r="H55" s="145"/>
      <c r="I55" s="155"/>
    </row>
    <row r="56" spans="1:9" s="125" customFormat="1" ht="15" customHeight="1" x14ac:dyDescent="0.25">
      <c r="A56" s="149">
        <v>43850</v>
      </c>
      <c r="B56" s="89">
        <v>2203.8000000000002</v>
      </c>
      <c r="C56" s="482" t="s">
        <v>523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43850</v>
      </c>
      <c r="B57" s="89">
        <v>4</v>
      </c>
      <c r="C57" s="491" t="s">
        <v>217</v>
      </c>
      <c r="D57" s="512"/>
      <c r="E57" s="543"/>
      <c r="F57" s="149"/>
      <c r="G57" s="89"/>
      <c r="H57" s="145"/>
      <c r="I57" s="155"/>
    </row>
    <row r="58" spans="1:9" s="125" customFormat="1" ht="15" customHeight="1" x14ac:dyDescent="0.25">
      <c r="A58" s="149">
        <v>43850</v>
      </c>
      <c r="B58" s="89">
        <v>1650</v>
      </c>
      <c r="C58" s="482" t="s">
        <v>663</v>
      </c>
      <c r="D58" s="482"/>
      <c r="E58" s="482"/>
      <c r="F58" s="149"/>
      <c r="G58" s="89"/>
      <c r="H58" s="145"/>
      <c r="I58" s="155"/>
    </row>
    <row r="59" spans="1:9" s="125" customFormat="1" ht="15" customHeight="1" x14ac:dyDescent="0.25">
      <c r="A59" s="149">
        <v>43850</v>
      </c>
      <c r="B59" s="89">
        <v>4</v>
      </c>
      <c r="C59" s="491" t="s">
        <v>217</v>
      </c>
      <c r="D59" s="512"/>
      <c r="E59" s="543"/>
      <c r="F59" s="149"/>
      <c r="G59" s="89"/>
      <c r="H59" s="145"/>
      <c r="I59" s="155"/>
    </row>
    <row r="60" spans="1:9" s="125" customFormat="1" ht="15" customHeight="1" x14ac:dyDescent="0.25">
      <c r="A60" s="149">
        <v>43851</v>
      </c>
      <c r="B60" s="89">
        <v>168</v>
      </c>
      <c r="C60" s="482" t="s">
        <v>529</v>
      </c>
      <c r="D60" s="482"/>
      <c r="E60" s="482"/>
      <c r="F60" s="149"/>
      <c r="G60" s="89"/>
      <c r="H60" s="145"/>
      <c r="I60" s="155"/>
    </row>
    <row r="61" spans="1:9" s="125" customFormat="1" ht="15" customHeight="1" x14ac:dyDescent="0.25">
      <c r="A61" s="149">
        <v>43853</v>
      </c>
      <c r="B61" s="89">
        <v>773</v>
      </c>
      <c r="C61" s="491" t="s">
        <v>542</v>
      </c>
      <c r="D61" s="512"/>
      <c r="E61" s="543"/>
      <c r="F61" s="149"/>
      <c r="G61" s="89"/>
      <c r="H61" s="145"/>
      <c r="I61" s="155"/>
    </row>
    <row r="62" spans="1:9" s="125" customFormat="1" ht="15" customHeight="1" x14ac:dyDescent="0.25">
      <c r="A62" s="149">
        <v>43853</v>
      </c>
      <c r="B62" s="89">
        <v>4</v>
      </c>
      <c r="C62" s="491" t="s">
        <v>217</v>
      </c>
      <c r="D62" s="512"/>
      <c r="E62" s="543"/>
      <c r="F62" s="149"/>
      <c r="G62" s="89"/>
      <c r="H62" s="145"/>
      <c r="I62" s="155"/>
    </row>
    <row r="63" spans="1:9" s="125" customFormat="1" ht="15" customHeight="1" x14ac:dyDescent="0.25">
      <c r="A63" s="149">
        <v>43853</v>
      </c>
      <c r="B63" s="89">
        <v>2320</v>
      </c>
      <c r="C63" s="491" t="s">
        <v>294</v>
      </c>
      <c r="D63" s="512"/>
      <c r="E63" s="543"/>
      <c r="F63" s="149"/>
      <c r="G63" s="89"/>
      <c r="H63" s="145"/>
      <c r="I63" s="155"/>
    </row>
    <row r="64" spans="1:9" s="125" customFormat="1" ht="15" customHeight="1" x14ac:dyDescent="0.25">
      <c r="A64" s="149">
        <v>43853</v>
      </c>
      <c r="B64" s="89">
        <v>4</v>
      </c>
      <c r="C64" s="491" t="s">
        <v>217</v>
      </c>
      <c r="D64" s="512"/>
      <c r="E64" s="543"/>
      <c r="F64" s="149"/>
      <c r="G64" s="89"/>
      <c r="H64" s="145"/>
      <c r="I64" s="155"/>
    </row>
    <row r="65" spans="1:9" s="125" customFormat="1" ht="15" customHeight="1" x14ac:dyDescent="0.25">
      <c r="A65" s="149">
        <v>43853</v>
      </c>
      <c r="B65" s="89">
        <v>773</v>
      </c>
      <c r="C65" s="491" t="s">
        <v>289</v>
      </c>
      <c r="D65" s="512"/>
      <c r="E65" s="543"/>
      <c r="F65" s="149"/>
      <c r="G65" s="89"/>
      <c r="H65" s="145"/>
      <c r="I65" s="155"/>
    </row>
    <row r="66" spans="1:9" s="125" customFormat="1" ht="15" customHeight="1" x14ac:dyDescent="0.25">
      <c r="A66" s="149">
        <v>43853</v>
      </c>
      <c r="B66" s="89">
        <v>4</v>
      </c>
      <c r="C66" s="491" t="s">
        <v>217</v>
      </c>
      <c r="D66" s="512"/>
      <c r="E66" s="543"/>
      <c r="F66" s="149"/>
      <c r="G66" s="89"/>
      <c r="H66" s="145"/>
      <c r="I66" s="155"/>
    </row>
    <row r="67" spans="1:9" s="125" customFormat="1" ht="15" customHeight="1" x14ac:dyDescent="0.25">
      <c r="A67" s="149">
        <v>43853</v>
      </c>
      <c r="B67" s="89">
        <v>773</v>
      </c>
      <c r="C67" s="491" t="s">
        <v>397</v>
      </c>
      <c r="D67" s="512"/>
      <c r="E67" s="543"/>
      <c r="F67" s="149"/>
      <c r="G67" s="89"/>
      <c r="H67" s="145"/>
      <c r="I67" s="155"/>
    </row>
    <row r="68" spans="1:9" s="125" customFormat="1" ht="15" customHeight="1" x14ac:dyDescent="0.25">
      <c r="A68" s="149">
        <v>43853</v>
      </c>
      <c r="B68" s="89">
        <v>4</v>
      </c>
      <c r="C68" s="491" t="s">
        <v>217</v>
      </c>
      <c r="D68" s="512"/>
      <c r="E68" s="543"/>
      <c r="F68" s="149"/>
      <c r="G68" s="89"/>
      <c r="H68" s="145"/>
      <c r="I68" s="155"/>
    </row>
    <row r="69" spans="1:9" s="125" customFormat="1" ht="15" customHeight="1" x14ac:dyDescent="0.25">
      <c r="A69" s="149">
        <v>43853</v>
      </c>
      <c r="B69" s="89">
        <v>500</v>
      </c>
      <c r="C69" s="482" t="s">
        <v>628</v>
      </c>
      <c r="D69" s="482"/>
      <c r="E69" s="482"/>
      <c r="F69" s="149"/>
      <c r="G69" s="89"/>
      <c r="H69" s="145"/>
      <c r="I69" s="155"/>
    </row>
    <row r="70" spans="1:9" s="125" customFormat="1" ht="15" customHeight="1" x14ac:dyDescent="0.25">
      <c r="A70" s="149">
        <v>43853</v>
      </c>
      <c r="B70" s="89">
        <v>4</v>
      </c>
      <c r="C70" s="491" t="s">
        <v>217</v>
      </c>
      <c r="D70" s="512"/>
      <c r="E70" s="543"/>
      <c r="F70" s="149"/>
      <c r="G70" s="89"/>
      <c r="H70" s="145"/>
      <c r="I70" s="155"/>
    </row>
    <row r="71" spans="1:9" s="125" customFormat="1" ht="15" customHeight="1" x14ac:dyDescent="0.25">
      <c r="A71" s="149">
        <v>43855</v>
      </c>
      <c r="B71" s="89">
        <v>168</v>
      </c>
      <c r="C71" s="482" t="s">
        <v>529</v>
      </c>
      <c r="D71" s="482"/>
      <c r="E71" s="482"/>
      <c r="F71" s="149"/>
      <c r="G71" s="89"/>
      <c r="H71" s="145"/>
      <c r="I71" s="155"/>
    </row>
    <row r="72" spans="1:9" s="125" customFormat="1" ht="15" customHeight="1" x14ac:dyDescent="0.25">
      <c r="A72" s="149">
        <v>43857</v>
      </c>
      <c r="B72" s="89">
        <v>4280.0600000000004</v>
      </c>
      <c r="C72" s="482" t="s">
        <v>630</v>
      </c>
      <c r="D72" s="482"/>
      <c r="E72" s="482"/>
      <c r="F72" s="149"/>
      <c r="G72" s="89"/>
      <c r="H72" s="145"/>
      <c r="I72" s="155"/>
    </row>
    <row r="73" spans="1:9" s="125" customFormat="1" ht="15" customHeight="1" x14ac:dyDescent="0.25">
      <c r="A73" s="149">
        <v>43859</v>
      </c>
      <c r="B73" s="89">
        <v>275</v>
      </c>
      <c r="C73" s="482" t="s">
        <v>628</v>
      </c>
      <c r="D73" s="482"/>
      <c r="E73" s="482"/>
      <c r="F73" s="149"/>
      <c r="G73" s="89"/>
      <c r="H73" s="145"/>
      <c r="I73" s="155"/>
    </row>
    <row r="74" spans="1:9" s="125" customFormat="1" ht="15" customHeight="1" x14ac:dyDescent="0.25">
      <c r="A74" s="149">
        <v>43859</v>
      </c>
      <c r="B74" s="89">
        <v>4</v>
      </c>
      <c r="C74" s="491" t="s">
        <v>217</v>
      </c>
      <c r="D74" s="512"/>
      <c r="E74" s="543"/>
      <c r="F74" s="149"/>
      <c r="G74" s="89"/>
      <c r="H74" s="145"/>
      <c r="I74" s="155"/>
    </row>
    <row r="75" spans="1:9" s="125" customFormat="1" ht="15" customHeight="1" x14ac:dyDescent="0.25">
      <c r="A75" s="149">
        <v>43860</v>
      </c>
      <c r="B75" s="89">
        <v>168</v>
      </c>
      <c r="C75" s="482" t="s">
        <v>529</v>
      </c>
      <c r="D75" s="482"/>
      <c r="E75" s="482"/>
      <c r="F75" s="149"/>
      <c r="G75" s="89"/>
      <c r="H75" s="145"/>
      <c r="I75" s="155"/>
    </row>
    <row r="76" spans="1:9" s="125" customFormat="1" ht="15" customHeight="1" x14ac:dyDescent="0.25">
      <c r="A76" s="149">
        <v>43861</v>
      </c>
      <c r="B76" s="89">
        <v>44.5</v>
      </c>
      <c r="C76" s="482" t="s">
        <v>483</v>
      </c>
      <c r="D76" s="482"/>
      <c r="E76" s="482"/>
      <c r="F76" s="149"/>
      <c r="G76" s="89"/>
      <c r="H76" s="145"/>
      <c r="I76" s="155"/>
    </row>
    <row r="77" spans="1:9" s="125" customFormat="1" ht="15" customHeight="1" x14ac:dyDescent="0.25">
      <c r="A77" s="149">
        <v>43861</v>
      </c>
      <c r="B77" s="89">
        <v>3711.77</v>
      </c>
      <c r="C77" s="482" t="s">
        <v>343</v>
      </c>
      <c r="D77" s="482"/>
      <c r="E77" s="482"/>
      <c r="F77" s="149"/>
      <c r="G77" s="89"/>
      <c r="H77" s="145"/>
      <c r="I77" s="155"/>
    </row>
    <row r="78" spans="1:9" s="125" customFormat="1" ht="15" customHeight="1" x14ac:dyDescent="0.25">
      <c r="A78" s="149">
        <v>43861</v>
      </c>
      <c r="B78" s="89">
        <v>8137.22</v>
      </c>
      <c r="C78" s="491" t="s">
        <v>677</v>
      </c>
      <c r="D78" s="512"/>
      <c r="E78" s="543"/>
      <c r="F78" s="149"/>
      <c r="G78" s="89"/>
      <c r="H78" s="145"/>
      <c r="I78" s="155"/>
    </row>
    <row r="79" spans="1:9" s="125" customFormat="1" ht="15" customHeight="1" x14ac:dyDescent="0.25">
      <c r="A79" s="149">
        <v>43861</v>
      </c>
      <c r="B79" s="89">
        <v>4</v>
      </c>
      <c r="C79" s="491" t="s">
        <v>217</v>
      </c>
      <c r="D79" s="512"/>
      <c r="E79" s="543"/>
      <c r="F79" s="149"/>
      <c r="G79" s="89"/>
      <c r="H79" s="145"/>
      <c r="I79" s="155"/>
    </row>
    <row r="80" spans="1:9" s="125" customFormat="1" ht="15" customHeight="1" x14ac:dyDescent="0.25">
      <c r="A80" s="149">
        <v>43861</v>
      </c>
      <c r="B80" s="89">
        <v>282.37</v>
      </c>
      <c r="C80" s="491" t="s">
        <v>678</v>
      </c>
      <c r="D80" s="512"/>
      <c r="E80" s="543"/>
      <c r="F80" s="149"/>
      <c r="G80" s="89"/>
      <c r="H80" s="145"/>
      <c r="I80" s="155"/>
    </row>
    <row r="81" spans="1:9" s="125" customFormat="1" ht="15" customHeight="1" x14ac:dyDescent="0.25">
      <c r="A81" s="149">
        <v>43861</v>
      </c>
      <c r="B81" s="89">
        <v>4</v>
      </c>
      <c r="C81" s="491" t="s">
        <v>217</v>
      </c>
      <c r="D81" s="512"/>
      <c r="E81" s="543"/>
      <c r="F81" s="149"/>
      <c r="G81" s="89"/>
      <c r="H81" s="475"/>
      <c r="I81" s="534"/>
    </row>
  </sheetData>
  <mergeCells count="114">
    <mergeCell ref="C57:E57"/>
    <mergeCell ref="C58:E58"/>
    <mergeCell ref="C59:E59"/>
    <mergeCell ref="C60:E60"/>
    <mergeCell ref="C61:E61"/>
    <mergeCell ref="C62:E62"/>
    <mergeCell ref="C51:E51"/>
    <mergeCell ref="C52:E52"/>
    <mergeCell ref="C53:E53"/>
    <mergeCell ref="C54:E54"/>
    <mergeCell ref="C55:E55"/>
    <mergeCell ref="C56:E56"/>
    <mergeCell ref="C73:E73"/>
    <mergeCell ref="C70:E70"/>
    <mergeCell ref="C71:E71"/>
    <mergeCell ref="C72:E72"/>
    <mergeCell ref="C81:E81"/>
    <mergeCell ref="H81:I81"/>
    <mergeCell ref="C63:E63"/>
    <mergeCell ref="C64:E64"/>
    <mergeCell ref="C65:E65"/>
    <mergeCell ref="C66:E66"/>
    <mergeCell ref="C67:E67"/>
    <mergeCell ref="C68:E68"/>
    <mergeCell ref="C74:E74"/>
    <mergeCell ref="C75:E75"/>
    <mergeCell ref="C77:E77"/>
    <mergeCell ref="C78:E78"/>
    <mergeCell ref="C79:E79"/>
    <mergeCell ref="C80:E80"/>
    <mergeCell ref="C76:E76"/>
    <mergeCell ref="C69:E69"/>
    <mergeCell ref="C45:E45"/>
    <mergeCell ref="C46:E46"/>
    <mergeCell ref="C47:E47"/>
    <mergeCell ref="C48:E48"/>
    <mergeCell ref="C49:E49"/>
    <mergeCell ref="C50:E50"/>
    <mergeCell ref="C41:E41"/>
    <mergeCell ref="H41:I41"/>
    <mergeCell ref="C42:E42"/>
    <mergeCell ref="H42:I42"/>
    <mergeCell ref="C43:E43"/>
    <mergeCell ref="C44:E44"/>
    <mergeCell ref="C38:E38"/>
    <mergeCell ref="H38:I38"/>
    <mergeCell ref="C39:E39"/>
    <mergeCell ref="H39:I39"/>
    <mergeCell ref="C40:E40"/>
    <mergeCell ref="H40:I40"/>
    <mergeCell ref="C34:E34"/>
    <mergeCell ref="H34:I34"/>
    <mergeCell ref="C35:E35"/>
    <mergeCell ref="H35:I35"/>
    <mergeCell ref="C36:E36"/>
    <mergeCell ref="C37:E37"/>
    <mergeCell ref="H37:I37"/>
    <mergeCell ref="C31:E31"/>
    <mergeCell ref="H31:I31"/>
    <mergeCell ref="C32:E32"/>
    <mergeCell ref="C33:E33"/>
    <mergeCell ref="H33:I33"/>
    <mergeCell ref="C26:E26"/>
    <mergeCell ref="H26:I26"/>
    <mergeCell ref="C27:E27"/>
    <mergeCell ref="C28:E28"/>
    <mergeCell ref="C29:E29"/>
    <mergeCell ref="H29:I29"/>
    <mergeCell ref="C17:E17"/>
    <mergeCell ref="H17:I17"/>
    <mergeCell ref="C18:E18"/>
    <mergeCell ref="H18:I18"/>
    <mergeCell ref="C19:E19"/>
    <mergeCell ref="H19:I19"/>
    <mergeCell ref="A14:E14"/>
    <mergeCell ref="F14:I14"/>
    <mergeCell ref="C30:E30"/>
    <mergeCell ref="H30:I30"/>
    <mergeCell ref="C23:E23"/>
    <mergeCell ref="H23:I23"/>
    <mergeCell ref="C24:E24"/>
    <mergeCell ref="H24:I24"/>
    <mergeCell ref="C25:E25"/>
    <mergeCell ref="H25:I25"/>
    <mergeCell ref="C20:E20"/>
    <mergeCell ref="H20:I20"/>
    <mergeCell ref="C21:E21"/>
    <mergeCell ref="H21:I21"/>
    <mergeCell ref="C22:E22"/>
    <mergeCell ref="H22:I22"/>
    <mergeCell ref="C15:E15"/>
    <mergeCell ref="H15:I15"/>
    <mergeCell ref="C16:E16"/>
    <mergeCell ref="H16:I16"/>
    <mergeCell ref="C2:I2"/>
    <mergeCell ref="C3:D4"/>
    <mergeCell ref="E3:F3"/>
    <mergeCell ref="G3:H3"/>
    <mergeCell ref="I3:I4"/>
    <mergeCell ref="C5:D5"/>
    <mergeCell ref="G5:H5"/>
    <mergeCell ref="C10:D10"/>
    <mergeCell ref="G10:H10"/>
    <mergeCell ref="C6:D6"/>
    <mergeCell ref="G6:H6"/>
    <mergeCell ref="C7:D7"/>
    <mergeCell ref="G7:H7"/>
    <mergeCell ref="C8:D8"/>
    <mergeCell ref="G8:H8"/>
    <mergeCell ref="C9:D9"/>
    <mergeCell ref="C11:D11"/>
    <mergeCell ref="G11:H11"/>
    <mergeCell ref="A12:I12"/>
    <mergeCell ref="A13:I13"/>
  </mergeCells>
  <pageMargins left="0.7" right="0.7" top="0.75" bottom="0.75" header="0.3" footer="0.3"/>
  <pageSetup paperSize="9" scale="77" orientation="landscape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43" zoomScaleNormal="100" workbookViewId="0">
      <selection activeCell="C51" sqref="C51:E51"/>
    </sheetView>
  </sheetViews>
  <sheetFormatPr defaultRowHeight="15" x14ac:dyDescent="0.25"/>
  <cols>
    <col min="1" max="1" width="12" style="125" bestFit="1" customWidth="1"/>
    <col min="2" max="2" width="12" bestFit="1" customWidth="1"/>
    <col min="3" max="5" width="11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709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424" t="s">
        <v>1</v>
      </c>
      <c r="H3" s="538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/>
      <c r="I4" s="412"/>
    </row>
    <row r="5" spans="1:9" ht="30.75" customHeight="1" x14ac:dyDescent="0.25">
      <c r="C5" s="539" t="s">
        <v>679</v>
      </c>
      <c r="D5" s="540"/>
      <c r="E5" s="156">
        <v>60666</v>
      </c>
      <c r="F5" s="156">
        <v>5331.95</v>
      </c>
      <c r="G5" s="541">
        <v>771</v>
      </c>
      <c r="H5" s="542"/>
      <c r="I5" s="27"/>
    </row>
    <row r="6" spans="1:9" x14ac:dyDescent="0.25">
      <c r="C6" s="532" t="s">
        <v>3</v>
      </c>
      <c r="D6" s="533"/>
      <c r="E6" s="158">
        <f>14066-1500</f>
        <v>12566</v>
      </c>
      <c r="F6" s="158">
        <v>51028.24</v>
      </c>
      <c r="G6" s="541">
        <v>82</v>
      </c>
      <c r="H6" s="542"/>
      <c r="I6" s="28"/>
    </row>
    <row r="7" spans="1:9" x14ac:dyDescent="0.25">
      <c r="C7" s="494" t="s">
        <v>625</v>
      </c>
      <c r="D7" s="495"/>
      <c r="E7" s="158">
        <v>99.35</v>
      </c>
      <c r="F7" s="158">
        <v>2683.11</v>
      </c>
      <c r="G7" s="541">
        <v>0</v>
      </c>
      <c r="H7" s="542"/>
      <c r="I7" s="28"/>
    </row>
    <row r="8" spans="1:9" x14ac:dyDescent="0.25">
      <c r="C8" s="494" t="s">
        <v>671</v>
      </c>
      <c r="D8" s="495"/>
      <c r="E8" s="158"/>
      <c r="F8" s="158"/>
      <c r="G8" s="541">
        <v>0</v>
      </c>
      <c r="H8" s="542"/>
      <c r="I8" s="28"/>
    </row>
    <row r="9" spans="1:9" x14ac:dyDescent="0.25">
      <c r="C9" s="494" t="s">
        <v>672</v>
      </c>
      <c r="D9" s="495"/>
      <c r="E9" s="158">
        <v>1500</v>
      </c>
      <c r="F9" s="158"/>
      <c r="G9" s="26"/>
      <c r="H9" s="160"/>
      <c r="I9" s="28"/>
    </row>
    <row r="10" spans="1:9" x14ac:dyDescent="0.25">
      <c r="C10" s="532" t="s">
        <v>6</v>
      </c>
      <c r="D10" s="533"/>
      <c r="E10" s="10">
        <v>50956.35</v>
      </c>
      <c r="F10" s="158">
        <v>53049.37</v>
      </c>
      <c r="G10" s="541">
        <v>0</v>
      </c>
      <c r="H10" s="542"/>
      <c r="I10" s="28"/>
    </row>
    <row r="11" spans="1:9" ht="36.75" customHeight="1" thickBot="1" x14ac:dyDescent="0.3">
      <c r="C11" s="420" t="s">
        <v>680</v>
      </c>
      <c r="D11" s="421"/>
      <c r="E11" s="157">
        <f>E5+E6+E7+E8+E9+F10-E10</f>
        <v>76924.37</v>
      </c>
      <c r="F11" s="157">
        <f>F5+F6+F7-F10</f>
        <v>5993.929999999993</v>
      </c>
      <c r="G11" s="422">
        <f>G5+G6+G7+G8-G10</f>
        <v>853</v>
      </c>
      <c r="H11" s="422"/>
      <c r="I11" s="30"/>
    </row>
    <row r="12" spans="1:9" ht="15.75" thickBot="1" x14ac:dyDescent="0.3">
      <c r="A12" s="366"/>
      <c r="B12" s="366"/>
      <c r="C12" s="366"/>
      <c r="D12" s="366"/>
      <c r="E12" s="366"/>
      <c r="F12" s="366"/>
      <c r="G12" s="366"/>
      <c r="H12" s="366"/>
      <c r="I12" s="366"/>
    </row>
    <row r="13" spans="1:9" ht="15" customHeight="1" thickBot="1" x14ac:dyDescent="0.3">
      <c r="A13" s="416" t="s">
        <v>7</v>
      </c>
      <c r="B13" s="417"/>
      <c r="C13" s="417"/>
      <c r="D13" s="417"/>
      <c r="E13" s="417"/>
      <c r="F13" s="417"/>
      <c r="G13" s="417"/>
      <c r="H13" s="417"/>
      <c r="I13" s="417"/>
    </row>
    <row r="14" spans="1:9" ht="15.75" thickBot="1" x14ac:dyDescent="0.3">
      <c r="A14" s="409" t="s">
        <v>0</v>
      </c>
      <c r="B14" s="410"/>
      <c r="C14" s="410"/>
      <c r="D14" s="410"/>
      <c r="E14" s="411"/>
      <c r="F14" s="409" t="s">
        <v>1</v>
      </c>
      <c r="G14" s="410"/>
      <c r="H14" s="410"/>
      <c r="I14" s="411"/>
    </row>
    <row r="15" spans="1:9" ht="15" customHeight="1" x14ac:dyDescent="0.25">
      <c r="A15" s="111" t="s">
        <v>30</v>
      </c>
      <c r="B15" s="111" t="s">
        <v>31</v>
      </c>
      <c r="C15" s="380" t="s">
        <v>32</v>
      </c>
      <c r="D15" s="380"/>
      <c r="E15" s="380"/>
      <c r="F15" s="111" t="s">
        <v>30</v>
      </c>
      <c r="G15" s="111" t="s">
        <v>31</v>
      </c>
      <c r="H15" s="380" t="s">
        <v>32</v>
      </c>
      <c r="I15" s="380"/>
    </row>
    <row r="16" spans="1:9" s="125" customFormat="1" ht="15" customHeight="1" x14ac:dyDescent="0.25">
      <c r="A16" s="149">
        <v>43865</v>
      </c>
      <c r="B16" s="89">
        <v>88.5</v>
      </c>
      <c r="C16" s="482" t="s">
        <v>239</v>
      </c>
      <c r="D16" s="482"/>
      <c r="E16" s="482"/>
      <c r="F16" s="149"/>
      <c r="G16" s="89"/>
      <c r="H16" s="482"/>
      <c r="I16" s="482"/>
    </row>
    <row r="17" spans="1:9" s="125" customFormat="1" ht="15" customHeight="1" x14ac:dyDescent="0.25">
      <c r="A17" s="149">
        <v>43866</v>
      </c>
      <c r="B17" s="89">
        <v>2004.09</v>
      </c>
      <c r="C17" s="491" t="s">
        <v>682</v>
      </c>
      <c r="D17" s="512"/>
      <c r="E17" s="543"/>
      <c r="F17" s="149"/>
      <c r="G17" s="89"/>
      <c r="H17" s="482"/>
      <c r="I17" s="482"/>
    </row>
    <row r="18" spans="1:9" s="125" customFormat="1" ht="15" customHeight="1" x14ac:dyDescent="0.25">
      <c r="A18" s="149">
        <v>43866</v>
      </c>
      <c r="B18" s="89">
        <v>4</v>
      </c>
      <c r="C18" s="491" t="s">
        <v>217</v>
      </c>
      <c r="D18" s="512"/>
      <c r="E18" s="543"/>
      <c r="F18" s="149"/>
      <c r="G18" s="89"/>
      <c r="H18" s="482"/>
      <c r="I18" s="482"/>
    </row>
    <row r="19" spans="1:9" s="125" customFormat="1" ht="15" customHeight="1" x14ac:dyDescent="0.25">
      <c r="A19" s="149">
        <v>43866</v>
      </c>
      <c r="B19" s="89">
        <v>2446.94</v>
      </c>
      <c r="C19" s="491" t="s">
        <v>681</v>
      </c>
      <c r="D19" s="512"/>
      <c r="E19" s="543"/>
      <c r="F19" s="149"/>
      <c r="G19" s="89"/>
      <c r="H19" s="482"/>
      <c r="I19" s="482"/>
    </row>
    <row r="20" spans="1:9" s="125" customFormat="1" ht="15" customHeight="1" x14ac:dyDescent="0.25">
      <c r="A20" s="149">
        <v>43866</v>
      </c>
      <c r="B20" s="89">
        <v>2.75</v>
      </c>
      <c r="C20" s="491" t="s">
        <v>217</v>
      </c>
      <c r="D20" s="512"/>
      <c r="E20" s="543"/>
      <c r="F20" s="149"/>
      <c r="G20" s="89"/>
      <c r="H20" s="482"/>
      <c r="I20" s="482"/>
    </row>
    <row r="21" spans="1:9" s="125" customFormat="1" ht="15" customHeight="1" x14ac:dyDescent="0.25">
      <c r="A21" s="149">
        <v>43866</v>
      </c>
      <c r="B21" s="89">
        <v>1964.87</v>
      </c>
      <c r="C21" s="482" t="s">
        <v>409</v>
      </c>
      <c r="D21" s="482"/>
      <c r="E21" s="482"/>
      <c r="F21" s="149"/>
      <c r="G21" s="89"/>
      <c r="H21" s="482"/>
      <c r="I21" s="482"/>
    </row>
    <row r="22" spans="1:9" s="125" customFormat="1" ht="15" customHeight="1" x14ac:dyDescent="0.25">
      <c r="A22" s="149">
        <v>43866</v>
      </c>
      <c r="B22" s="89">
        <v>4</v>
      </c>
      <c r="C22" s="491" t="s">
        <v>217</v>
      </c>
      <c r="D22" s="512"/>
      <c r="E22" s="543"/>
      <c r="F22" s="149"/>
      <c r="G22" s="89"/>
      <c r="H22" s="482"/>
      <c r="I22" s="482"/>
    </row>
    <row r="23" spans="1:9" s="125" customFormat="1" ht="15" customHeight="1" x14ac:dyDescent="0.25">
      <c r="A23" s="149">
        <v>43866</v>
      </c>
      <c r="B23" s="89">
        <v>3010.73</v>
      </c>
      <c r="C23" s="482" t="s">
        <v>388</v>
      </c>
      <c r="D23" s="482"/>
      <c r="E23" s="482"/>
      <c r="F23" s="149"/>
      <c r="G23" s="89"/>
      <c r="H23" s="482"/>
      <c r="I23" s="482"/>
    </row>
    <row r="24" spans="1:9" s="125" customFormat="1" ht="15" customHeight="1" x14ac:dyDescent="0.25">
      <c r="A24" s="149">
        <v>43866</v>
      </c>
      <c r="B24" s="89">
        <v>4</v>
      </c>
      <c r="C24" s="491" t="s">
        <v>217</v>
      </c>
      <c r="D24" s="512"/>
      <c r="E24" s="543"/>
      <c r="F24" s="149"/>
      <c r="G24" s="89"/>
      <c r="H24" s="475"/>
      <c r="I24" s="534"/>
    </row>
    <row r="25" spans="1:9" s="125" customFormat="1" ht="15" customHeight="1" x14ac:dyDescent="0.25">
      <c r="A25" s="149">
        <v>43866</v>
      </c>
      <c r="B25" s="89">
        <v>1964.87</v>
      </c>
      <c r="C25" s="482" t="s">
        <v>404</v>
      </c>
      <c r="D25" s="482"/>
      <c r="E25" s="482"/>
      <c r="F25" s="149"/>
      <c r="G25" s="89"/>
      <c r="H25" s="482"/>
      <c r="I25" s="482"/>
    </row>
    <row r="26" spans="1:9" s="125" customFormat="1" ht="15" customHeight="1" x14ac:dyDescent="0.25">
      <c r="A26" s="149">
        <v>43866</v>
      </c>
      <c r="B26" s="89">
        <v>2.75</v>
      </c>
      <c r="C26" s="491" t="s">
        <v>217</v>
      </c>
      <c r="D26" s="512"/>
      <c r="E26" s="543"/>
      <c r="F26" s="149"/>
      <c r="G26" s="89"/>
      <c r="H26" s="475"/>
      <c r="I26" s="534"/>
    </row>
    <row r="27" spans="1:9" s="125" customFormat="1" ht="15" customHeight="1" x14ac:dyDescent="0.25">
      <c r="A27" s="149">
        <v>43866</v>
      </c>
      <c r="B27" s="89">
        <v>3102.87</v>
      </c>
      <c r="C27" s="482" t="s">
        <v>683</v>
      </c>
      <c r="D27" s="482"/>
      <c r="E27" s="482"/>
      <c r="F27" s="149"/>
      <c r="G27" s="89"/>
      <c r="H27" s="145"/>
      <c r="I27" s="155"/>
    </row>
    <row r="28" spans="1:9" s="125" customFormat="1" ht="15" customHeight="1" x14ac:dyDescent="0.25">
      <c r="A28" s="149">
        <v>43866</v>
      </c>
      <c r="B28" s="89">
        <v>4</v>
      </c>
      <c r="C28" s="491" t="s">
        <v>217</v>
      </c>
      <c r="D28" s="512"/>
      <c r="E28" s="543"/>
      <c r="F28" s="149"/>
      <c r="G28" s="89"/>
      <c r="H28" s="145"/>
      <c r="I28" s="155"/>
    </row>
    <row r="29" spans="1:9" s="125" customFormat="1" ht="15" customHeight="1" x14ac:dyDescent="0.25">
      <c r="A29" s="149">
        <v>43866</v>
      </c>
      <c r="B29" s="89">
        <v>3087.98</v>
      </c>
      <c r="C29" s="482" t="s">
        <v>684</v>
      </c>
      <c r="D29" s="482"/>
      <c r="E29" s="482"/>
      <c r="F29" s="149"/>
      <c r="G29" s="89"/>
      <c r="H29" s="475"/>
      <c r="I29" s="534"/>
    </row>
    <row r="30" spans="1:9" s="125" customFormat="1" ht="15" customHeight="1" x14ac:dyDescent="0.25">
      <c r="A30" s="149">
        <v>43866</v>
      </c>
      <c r="B30" s="89">
        <v>2.75</v>
      </c>
      <c r="C30" s="491" t="s">
        <v>217</v>
      </c>
      <c r="D30" s="512"/>
      <c r="E30" s="543"/>
      <c r="F30" s="149"/>
      <c r="G30" s="89"/>
      <c r="H30" s="475"/>
      <c r="I30" s="534"/>
    </row>
    <row r="31" spans="1:9" s="125" customFormat="1" ht="15" customHeight="1" x14ac:dyDescent="0.25">
      <c r="A31" s="149">
        <v>43866</v>
      </c>
      <c r="B31" s="89">
        <v>3054.87</v>
      </c>
      <c r="C31" s="482" t="s">
        <v>685</v>
      </c>
      <c r="D31" s="482"/>
      <c r="E31" s="482"/>
      <c r="F31" s="149"/>
      <c r="G31" s="89"/>
      <c r="H31" s="475"/>
      <c r="I31" s="534"/>
    </row>
    <row r="32" spans="1:9" s="125" customFormat="1" ht="15" customHeight="1" x14ac:dyDescent="0.25">
      <c r="A32" s="149">
        <v>43866</v>
      </c>
      <c r="B32" s="89">
        <v>4</v>
      </c>
      <c r="C32" s="491" t="s">
        <v>217</v>
      </c>
      <c r="D32" s="512"/>
      <c r="E32" s="543"/>
      <c r="F32" s="149"/>
      <c r="G32" s="89"/>
      <c r="H32" s="145"/>
      <c r="I32" s="155"/>
    </row>
    <row r="33" spans="1:9" s="125" customFormat="1" ht="15" customHeight="1" x14ac:dyDescent="0.25">
      <c r="A33" s="149">
        <v>43866</v>
      </c>
      <c r="B33" s="89">
        <v>2197.87</v>
      </c>
      <c r="C33" s="482" t="s">
        <v>686</v>
      </c>
      <c r="D33" s="482"/>
      <c r="E33" s="482"/>
      <c r="F33" s="149"/>
      <c r="G33" s="89"/>
      <c r="H33" s="475"/>
      <c r="I33" s="534"/>
    </row>
    <row r="34" spans="1:9" s="125" customFormat="1" ht="15" customHeight="1" x14ac:dyDescent="0.25">
      <c r="A34" s="149">
        <v>43866</v>
      </c>
      <c r="B34" s="89">
        <v>2.75</v>
      </c>
      <c r="C34" s="491" t="s">
        <v>217</v>
      </c>
      <c r="D34" s="512"/>
      <c r="E34" s="543"/>
      <c r="F34" s="149"/>
      <c r="G34" s="89"/>
      <c r="H34" s="475"/>
      <c r="I34" s="534"/>
    </row>
    <row r="35" spans="1:9" s="125" customFormat="1" ht="15" customHeight="1" x14ac:dyDescent="0.25">
      <c r="A35" s="149">
        <v>43866</v>
      </c>
      <c r="B35" s="89">
        <v>2974.73</v>
      </c>
      <c r="C35" s="482" t="s">
        <v>687</v>
      </c>
      <c r="D35" s="482"/>
      <c r="E35" s="482"/>
      <c r="F35" s="149"/>
      <c r="G35" s="89"/>
      <c r="H35" s="475"/>
      <c r="I35" s="534"/>
    </row>
    <row r="36" spans="1:9" s="125" customFormat="1" ht="15" customHeight="1" x14ac:dyDescent="0.25">
      <c r="A36" s="149">
        <v>43866</v>
      </c>
      <c r="B36" s="89">
        <v>2.75</v>
      </c>
      <c r="C36" s="491" t="s">
        <v>217</v>
      </c>
      <c r="D36" s="512"/>
      <c r="E36" s="543"/>
      <c r="F36" s="149"/>
      <c r="G36" s="89"/>
      <c r="H36" s="145"/>
      <c r="I36" s="155"/>
    </row>
    <row r="37" spans="1:9" s="125" customFormat="1" ht="15" customHeight="1" x14ac:dyDescent="0.25">
      <c r="A37" s="149">
        <v>43867</v>
      </c>
      <c r="B37" s="89">
        <v>1700</v>
      </c>
      <c r="C37" s="482" t="s">
        <v>626</v>
      </c>
      <c r="D37" s="482"/>
      <c r="E37" s="482"/>
      <c r="F37" s="149"/>
      <c r="G37" s="89"/>
      <c r="H37" s="475"/>
      <c r="I37" s="534"/>
    </row>
    <row r="38" spans="1:9" s="125" customFormat="1" ht="15" customHeight="1" x14ac:dyDescent="0.25">
      <c r="A38" s="149">
        <v>43867</v>
      </c>
      <c r="B38" s="89">
        <v>4</v>
      </c>
      <c r="C38" s="491" t="s">
        <v>217</v>
      </c>
      <c r="D38" s="512"/>
      <c r="E38" s="543"/>
      <c r="F38" s="149"/>
      <c r="G38" s="89"/>
      <c r="H38" s="475"/>
      <c r="I38" s="534"/>
    </row>
    <row r="39" spans="1:9" s="125" customFormat="1" ht="15" customHeight="1" x14ac:dyDescent="0.25">
      <c r="A39" s="149">
        <v>43867</v>
      </c>
      <c r="B39" s="89">
        <v>818.41</v>
      </c>
      <c r="C39" s="482" t="s">
        <v>688</v>
      </c>
      <c r="D39" s="482"/>
      <c r="E39" s="482"/>
      <c r="F39" s="149"/>
      <c r="G39" s="89"/>
      <c r="H39" s="475"/>
      <c r="I39" s="534"/>
    </row>
    <row r="40" spans="1:9" s="125" customFormat="1" ht="15" customHeight="1" x14ac:dyDescent="0.25">
      <c r="A40" s="149">
        <v>43867</v>
      </c>
      <c r="B40" s="89">
        <v>2.75</v>
      </c>
      <c r="C40" s="491" t="s">
        <v>217</v>
      </c>
      <c r="D40" s="512"/>
      <c r="E40" s="543"/>
      <c r="F40" s="149"/>
      <c r="G40" s="89"/>
      <c r="H40" s="475"/>
      <c r="I40" s="534"/>
    </row>
    <row r="41" spans="1:9" s="125" customFormat="1" ht="15" customHeight="1" x14ac:dyDescent="0.25">
      <c r="A41" s="149">
        <v>43867</v>
      </c>
      <c r="B41" s="89">
        <v>2419.9699999999998</v>
      </c>
      <c r="C41" s="491" t="s">
        <v>647</v>
      </c>
      <c r="D41" s="512"/>
      <c r="E41" s="543"/>
      <c r="F41" s="149"/>
      <c r="G41" s="89"/>
      <c r="H41" s="475"/>
      <c r="I41" s="534"/>
    </row>
    <row r="42" spans="1:9" s="125" customFormat="1" ht="15" customHeight="1" x14ac:dyDescent="0.25">
      <c r="A42" s="149">
        <v>43867</v>
      </c>
      <c r="B42" s="89">
        <v>4</v>
      </c>
      <c r="C42" s="491" t="s">
        <v>217</v>
      </c>
      <c r="D42" s="512"/>
      <c r="E42" s="543"/>
      <c r="F42" s="149"/>
      <c r="G42" s="89"/>
      <c r="H42" s="475"/>
      <c r="I42" s="534"/>
    </row>
    <row r="43" spans="1:9" s="125" customFormat="1" ht="15" customHeight="1" x14ac:dyDescent="0.25">
      <c r="A43" s="149">
        <v>43869</v>
      </c>
      <c r="B43" s="89">
        <v>168</v>
      </c>
      <c r="C43" s="482" t="s">
        <v>529</v>
      </c>
      <c r="D43" s="482"/>
      <c r="E43" s="482"/>
      <c r="F43" s="149"/>
      <c r="G43" s="89"/>
      <c r="H43" s="145"/>
      <c r="I43" s="155"/>
    </row>
    <row r="44" spans="1:9" s="125" customFormat="1" ht="15" customHeight="1" x14ac:dyDescent="0.25">
      <c r="A44" s="149">
        <v>43872</v>
      </c>
      <c r="B44" s="89">
        <v>2000</v>
      </c>
      <c r="C44" s="482" t="s">
        <v>689</v>
      </c>
      <c r="D44" s="482"/>
      <c r="E44" s="482"/>
      <c r="F44" s="149"/>
      <c r="G44" s="89"/>
      <c r="H44" s="145"/>
      <c r="I44" s="155"/>
    </row>
    <row r="45" spans="1:9" s="125" customFormat="1" ht="15" customHeight="1" x14ac:dyDescent="0.25">
      <c r="A45" s="149">
        <v>43872</v>
      </c>
      <c r="B45" s="89">
        <v>4</v>
      </c>
      <c r="C45" s="491" t="s">
        <v>217</v>
      </c>
      <c r="D45" s="512"/>
      <c r="E45" s="543"/>
      <c r="F45" s="149"/>
      <c r="G45" s="89"/>
      <c r="H45" s="145"/>
      <c r="I45" s="155"/>
    </row>
    <row r="46" spans="1:9" s="125" customFormat="1" ht="15" customHeight="1" x14ac:dyDescent="0.25">
      <c r="A46" s="149">
        <v>43872</v>
      </c>
      <c r="B46" s="89">
        <v>1000</v>
      </c>
      <c r="C46" s="491" t="s">
        <v>676</v>
      </c>
      <c r="D46" s="512"/>
      <c r="E46" s="543"/>
      <c r="F46" s="149"/>
      <c r="G46" s="89"/>
      <c r="H46" s="145"/>
      <c r="I46" s="155"/>
    </row>
    <row r="47" spans="1:9" s="125" customFormat="1" ht="15" customHeight="1" x14ac:dyDescent="0.25">
      <c r="A47" s="149">
        <v>43872</v>
      </c>
      <c r="B47" s="89">
        <v>4</v>
      </c>
      <c r="C47" s="491" t="s">
        <v>217</v>
      </c>
      <c r="D47" s="512"/>
      <c r="E47" s="543"/>
      <c r="F47" s="149"/>
      <c r="G47" s="89"/>
      <c r="H47" s="145"/>
      <c r="I47" s="155"/>
    </row>
    <row r="48" spans="1:9" s="125" customFormat="1" ht="15" customHeight="1" x14ac:dyDescent="0.25">
      <c r="A48" s="149">
        <v>43874</v>
      </c>
      <c r="B48" s="89">
        <v>1162</v>
      </c>
      <c r="C48" s="482" t="s">
        <v>690</v>
      </c>
      <c r="D48" s="482"/>
      <c r="E48" s="482"/>
      <c r="F48" s="149"/>
      <c r="G48" s="89"/>
      <c r="H48" s="145"/>
      <c r="I48" s="155"/>
    </row>
    <row r="49" spans="1:9" s="125" customFormat="1" ht="15" customHeight="1" x14ac:dyDescent="0.25">
      <c r="A49" s="149">
        <v>43874</v>
      </c>
      <c r="B49" s="89">
        <v>4</v>
      </c>
      <c r="C49" s="491" t="s">
        <v>217</v>
      </c>
      <c r="D49" s="512"/>
      <c r="E49" s="543"/>
      <c r="F49" s="149"/>
      <c r="G49" s="89"/>
      <c r="H49" s="145"/>
      <c r="I49" s="155"/>
    </row>
    <row r="50" spans="1:9" s="125" customFormat="1" ht="15" customHeight="1" x14ac:dyDescent="0.25">
      <c r="A50" s="149">
        <v>43874</v>
      </c>
      <c r="B50" s="89">
        <v>69.900000000000006</v>
      </c>
      <c r="C50" s="482" t="s">
        <v>273</v>
      </c>
      <c r="D50" s="482"/>
      <c r="E50" s="482"/>
      <c r="F50" s="149"/>
      <c r="G50" s="89"/>
      <c r="H50" s="145"/>
      <c r="I50" s="155"/>
    </row>
    <row r="51" spans="1:9" s="125" customFormat="1" ht="15" customHeight="1" x14ac:dyDescent="0.25">
      <c r="A51" s="149">
        <v>43875</v>
      </c>
      <c r="B51" s="89">
        <v>68</v>
      </c>
      <c r="C51" s="482" t="s">
        <v>544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43875</v>
      </c>
      <c r="B52" s="89">
        <v>72</v>
      </c>
      <c r="C52" s="482" t="s">
        <v>668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43875</v>
      </c>
      <c r="B53" s="89">
        <v>456</v>
      </c>
      <c r="C53" s="482" t="s">
        <v>22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43875</v>
      </c>
      <c r="B54" s="89">
        <v>941</v>
      </c>
      <c r="C54" s="482" t="s">
        <v>570</v>
      </c>
      <c r="D54" s="482"/>
      <c r="E54" s="482"/>
      <c r="F54" s="149"/>
      <c r="G54" s="89"/>
      <c r="H54" s="145"/>
      <c r="I54" s="155"/>
    </row>
    <row r="55" spans="1:9" s="125" customFormat="1" ht="15" customHeight="1" x14ac:dyDescent="0.25">
      <c r="A55" s="149">
        <v>43875</v>
      </c>
      <c r="B55" s="89">
        <v>595</v>
      </c>
      <c r="C55" s="482" t="s">
        <v>543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43875</v>
      </c>
      <c r="B56" s="89">
        <v>257</v>
      </c>
      <c r="C56" s="482" t="s">
        <v>194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43875</v>
      </c>
      <c r="B57" s="89">
        <v>97</v>
      </c>
      <c r="C57" s="482" t="s">
        <v>21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43875</v>
      </c>
      <c r="B58" s="89">
        <v>1811</v>
      </c>
      <c r="C58" s="482" t="s">
        <v>20</v>
      </c>
      <c r="D58" s="482"/>
      <c r="E58" s="482"/>
      <c r="F58" s="149"/>
      <c r="G58" s="89"/>
      <c r="H58" s="145"/>
      <c r="I58" s="155"/>
    </row>
    <row r="59" spans="1:9" s="125" customFormat="1" ht="15" customHeight="1" x14ac:dyDescent="0.25">
      <c r="A59" s="149">
        <v>43875</v>
      </c>
      <c r="B59" s="89">
        <v>72</v>
      </c>
      <c r="C59" s="482" t="s">
        <v>19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43875</v>
      </c>
      <c r="B60" s="89">
        <v>101</v>
      </c>
      <c r="C60" s="482" t="s">
        <v>18</v>
      </c>
      <c r="D60" s="482"/>
      <c r="E60" s="482"/>
      <c r="F60" s="149"/>
      <c r="G60" s="89"/>
      <c r="H60" s="145"/>
      <c r="I60" s="155"/>
    </row>
    <row r="61" spans="1:9" s="125" customFormat="1" ht="15" customHeight="1" x14ac:dyDescent="0.25">
      <c r="A61" s="149">
        <v>43880</v>
      </c>
      <c r="B61" s="89">
        <v>168</v>
      </c>
      <c r="C61" s="482" t="s">
        <v>529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43881</v>
      </c>
      <c r="B62" s="89">
        <v>36.83</v>
      </c>
      <c r="C62" s="482" t="s">
        <v>21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43881</v>
      </c>
      <c r="B63" s="89">
        <v>32.42</v>
      </c>
      <c r="C63" s="482" t="s">
        <v>21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43881</v>
      </c>
      <c r="B64" s="89">
        <v>40.950000000000003</v>
      </c>
      <c r="C64" s="482" t="s">
        <v>21</v>
      </c>
      <c r="D64" s="482"/>
      <c r="E64" s="482"/>
      <c r="F64" s="149"/>
      <c r="G64" s="89"/>
      <c r="H64" s="145"/>
      <c r="I64" s="155"/>
    </row>
    <row r="65" spans="1:9" s="125" customFormat="1" ht="15" customHeight="1" x14ac:dyDescent="0.25">
      <c r="A65" s="149">
        <v>43881</v>
      </c>
      <c r="B65" s="89">
        <v>168</v>
      </c>
      <c r="C65" s="482" t="s">
        <v>529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43884</v>
      </c>
      <c r="B66" s="89">
        <v>168</v>
      </c>
      <c r="C66" s="482" t="s">
        <v>529</v>
      </c>
      <c r="D66" s="482"/>
      <c r="E66" s="482"/>
      <c r="F66" s="149"/>
      <c r="G66" s="89"/>
      <c r="H66" s="145"/>
      <c r="I66" s="155"/>
    </row>
    <row r="67" spans="1:9" s="125" customFormat="1" ht="15" customHeight="1" x14ac:dyDescent="0.25">
      <c r="A67" s="149">
        <v>43886</v>
      </c>
      <c r="B67" s="89">
        <v>2867.2</v>
      </c>
      <c r="C67" s="482" t="s">
        <v>630</v>
      </c>
      <c r="D67" s="482"/>
      <c r="E67" s="482"/>
      <c r="F67" s="149"/>
      <c r="G67" s="89"/>
      <c r="H67" s="145"/>
      <c r="I67" s="155"/>
    </row>
    <row r="68" spans="1:9" s="125" customFormat="1" ht="15" customHeight="1" x14ac:dyDescent="0.25">
      <c r="A68" s="149">
        <v>43887</v>
      </c>
      <c r="B68" s="89">
        <v>1314.2</v>
      </c>
      <c r="C68" s="482" t="s">
        <v>691</v>
      </c>
      <c r="D68" s="482"/>
      <c r="E68" s="482"/>
      <c r="F68" s="149"/>
      <c r="G68" s="89"/>
      <c r="H68" s="145"/>
      <c r="I68" s="155"/>
    </row>
    <row r="69" spans="1:9" s="125" customFormat="1" ht="15" customHeight="1" x14ac:dyDescent="0.25">
      <c r="A69" s="149">
        <v>43887</v>
      </c>
      <c r="B69" s="89">
        <v>4</v>
      </c>
      <c r="C69" s="491" t="s">
        <v>217</v>
      </c>
      <c r="D69" s="512"/>
      <c r="E69" s="543"/>
      <c r="F69" s="149"/>
      <c r="G69" s="89"/>
      <c r="H69" s="145"/>
      <c r="I69" s="155"/>
    </row>
    <row r="70" spans="1:9" s="125" customFormat="1" ht="15" customHeight="1" x14ac:dyDescent="0.25">
      <c r="A70" s="149">
        <v>43889</v>
      </c>
      <c r="B70" s="89">
        <v>775</v>
      </c>
      <c r="C70" s="491" t="s">
        <v>692</v>
      </c>
      <c r="D70" s="512"/>
      <c r="E70" s="543"/>
      <c r="F70" s="149"/>
      <c r="G70" s="89"/>
      <c r="H70" s="145"/>
      <c r="I70" s="155"/>
    </row>
    <row r="71" spans="1:9" s="125" customFormat="1" ht="15" customHeight="1" x14ac:dyDescent="0.25">
      <c r="A71" s="149">
        <v>43889</v>
      </c>
      <c r="B71" s="89">
        <v>2.75</v>
      </c>
      <c r="C71" s="491" t="s">
        <v>217</v>
      </c>
      <c r="D71" s="512"/>
      <c r="E71" s="543"/>
      <c r="F71" s="149"/>
      <c r="G71" s="89"/>
      <c r="H71" s="145"/>
      <c r="I71" s="155"/>
    </row>
    <row r="72" spans="1:9" s="125" customFormat="1" ht="15" customHeight="1" x14ac:dyDescent="0.25">
      <c r="A72" s="149">
        <v>43889</v>
      </c>
      <c r="B72" s="89">
        <v>775</v>
      </c>
      <c r="C72" s="482" t="s">
        <v>693</v>
      </c>
      <c r="D72" s="482"/>
      <c r="E72" s="482"/>
      <c r="F72" s="149"/>
      <c r="G72" s="89"/>
      <c r="H72" s="145"/>
      <c r="I72" s="155"/>
    </row>
    <row r="73" spans="1:9" s="125" customFormat="1" ht="15" customHeight="1" x14ac:dyDescent="0.25">
      <c r="A73" s="149">
        <v>43889</v>
      </c>
      <c r="B73" s="89">
        <v>2324</v>
      </c>
      <c r="C73" s="482" t="s">
        <v>397</v>
      </c>
      <c r="D73" s="482"/>
      <c r="E73" s="482"/>
      <c r="F73" s="149"/>
      <c r="G73" s="89"/>
      <c r="H73" s="145"/>
      <c r="I73" s="155"/>
    </row>
    <row r="74" spans="1:9" s="125" customFormat="1" ht="15" customHeight="1" x14ac:dyDescent="0.25">
      <c r="A74" s="149">
        <v>43889</v>
      </c>
      <c r="B74" s="89">
        <v>4</v>
      </c>
      <c r="C74" s="491" t="s">
        <v>217</v>
      </c>
      <c r="D74" s="512"/>
      <c r="E74" s="543"/>
      <c r="F74" s="149"/>
      <c r="G74" s="89"/>
      <c r="H74" s="145"/>
      <c r="I74" s="155"/>
    </row>
    <row r="75" spans="1:9" s="125" customFormat="1" ht="15" customHeight="1" x14ac:dyDescent="0.25">
      <c r="A75" s="149">
        <v>43889</v>
      </c>
      <c r="B75" s="89">
        <v>775</v>
      </c>
      <c r="C75" s="482" t="s">
        <v>289</v>
      </c>
      <c r="D75" s="482"/>
      <c r="E75" s="482"/>
      <c r="F75" s="149"/>
      <c r="G75" s="89"/>
      <c r="H75" s="145"/>
      <c r="I75" s="155"/>
    </row>
    <row r="76" spans="1:9" s="125" customFormat="1" ht="15" customHeight="1" x14ac:dyDescent="0.25">
      <c r="A76" s="149">
        <v>43889</v>
      </c>
      <c r="B76" s="89">
        <v>4</v>
      </c>
      <c r="C76" s="491" t="s">
        <v>217</v>
      </c>
      <c r="D76" s="512"/>
      <c r="E76" s="543"/>
      <c r="F76" s="149"/>
      <c r="G76" s="89"/>
      <c r="H76" s="145"/>
      <c r="I76" s="155"/>
    </row>
    <row r="77" spans="1:9" s="125" customFormat="1" ht="15" customHeight="1" x14ac:dyDescent="0.25">
      <c r="A77" s="149">
        <v>43889</v>
      </c>
      <c r="B77" s="89">
        <v>1561.9</v>
      </c>
      <c r="C77" s="482" t="s">
        <v>694</v>
      </c>
      <c r="D77" s="482"/>
      <c r="E77" s="482"/>
      <c r="F77" s="149"/>
      <c r="G77" s="89"/>
      <c r="H77" s="145"/>
      <c r="I77" s="155"/>
    </row>
    <row r="78" spans="1:9" s="125" customFormat="1" ht="15" customHeight="1" x14ac:dyDescent="0.25">
      <c r="A78" s="149">
        <v>43889</v>
      </c>
      <c r="B78" s="89">
        <v>4</v>
      </c>
      <c r="C78" s="491" t="s">
        <v>217</v>
      </c>
      <c r="D78" s="512"/>
      <c r="E78" s="543"/>
      <c r="F78" s="149"/>
      <c r="G78" s="89"/>
      <c r="H78" s="145"/>
      <c r="I78" s="155"/>
    </row>
    <row r="79" spans="1:9" s="125" customFormat="1" ht="15" customHeight="1" x14ac:dyDescent="0.25">
      <c r="A79" s="149">
        <v>43889</v>
      </c>
      <c r="B79" s="89">
        <v>168</v>
      </c>
      <c r="C79" s="482" t="s">
        <v>529</v>
      </c>
      <c r="D79" s="482"/>
      <c r="E79" s="482"/>
      <c r="F79" s="149"/>
      <c r="G79" s="89"/>
      <c r="H79" s="145"/>
      <c r="I79" s="155"/>
    </row>
  </sheetData>
  <mergeCells count="111">
    <mergeCell ref="C6:D6"/>
    <mergeCell ref="G6:H6"/>
    <mergeCell ref="C7:D7"/>
    <mergeCell ref="G7:H7"/>
    <mergeCell ref="C8:D8"/>
    <mergeCell ref="G8:H8"/>
    <mergeCell ref="C2:I2"/>
    <mergeCell ref="C3:D4"/>
    <mergeCell ref="E3:F3"/>
    <mergeCell ref="G3:H3"/>
    <mergeCell ref="I3:I4"/>
    <mergeCell ref="C5:D5"/>
    <mergeCell ref="G5:H5"/>
    <mergeCell ref="A13:I13"/>
    <mergeCell ref="A14:E14"/>
    <mergeCell ref="F14:I14"/>
    <mergeCell ref="C15:E15"/>
    <mergeCell ref="H15:I15"/>
    <mergeCell ref="C16:E16"/>
    <mergeCell ref="H16:I16"/>
    <mergeCell ref="C9:D9"/>
    <mergeCell ref="C10:D10"/>
    <mergeCell ref="G10:H10"/>
    <mergeCell ref="C11:D11"/>
    <mergeCell ref="G11:H11"/>
    <mergeCell ref="A12:I12"/>
    <mergeCell ref="C20:E20"/>
    <mergeCell ref="H20:I20"/>
    <mergeCell ref="C21:E21"/>
    <mergeCell ref="H21:I21"/>
    <mergeCell ref="C22:E22"/>
    <mergeCell ref="H22:I22"/>
    <mergeCell ref="C17:E17"/>
    <mergeCell ref="H17:I17"/>
    <mergeCell ref="C18:E18"/>
    <mergeCell ref="H18:I18"/>
    <mergeCell ref="C19:E19"/>
    <mergeCell ref="H19:I19"/>
    <mergeCell ref="C26:E26"/>
    <mergeCell ref="H26:I26"/>
    <mergeCell ref="C27:E27"/>
    <mergeCell ref="C28:E28"/>
    <mergeCell ref="C29:E29"/>
    <mergeCell ref="H29:I29"/>
    <mergeCell ref="C23:E23"/>
    <mergeCell ref="H23:I23"/>
    <mergeCell ref="C24:E24"/>
    <mergeCell ref="H24:I24"/>
    <mergeCell ref="C25:E25"/>
    <mergeCell ref="H25:I25"/>
    <mergeCell ref="C34:E34"/>
    <mergeCell ref="H34:I34"/>
    <mergeCell ref="C35:E35"/>
    <mergeCell ref="H35:I35"/>
    <mergeCell ref="C36:E36"/>
    <mergeCell ref="C37:E37"/>
    <mergeCell ref="H37:I37"/>
    <mergeCell ref="C30:E30"/>
    <mergeCell ref="H30:I30"/>
    <mergeCell ref="C31:E31"/>
    <mergeCell ref="H31:I31"/>
    <mergeCell ref="C32:E32"/>
    <mergeCell ref="C33:E33"/>
    <mergeCell ref="H33:I33"/>
    <mergeCell ref="C41:E41"/>
    <mergeCell ref="H41:I41"/>
    <mergeCell ref="C42:E42"/>
    <mergeCell ref="H42:I42"/>
    <mergeCell ref="C43:E43"/>
    <mergeCell ref="C44:E44"/>
    <mergeCell ref="C38:E38"/>
    <mergeCell ref="H38:I38"/>
    <mergeCell ref="C39:E39"/>
    <mergeCell ref="H39:I39"/>
    <mergeCell ref="C40:E40"/>
    <mergeCell ref="H40:I40"/>
    <mergeCell ref="C51:E51"/>
    <mergeCell ref="C52:E52"/>
    <mergeCell ref="C53:E53"/>
    <mergeCell ref="C54:E54"/>
    <mergeCell ref="C55:E55"/>
    <mergeCell ref="C56:E56"/>
    <mergeCell ref="C45:E45"/>
    <mergeCell ref="C46:E46"/>
    <mergeCell ref="C47:E47"/>
    <mergeCell ref="C48:E48"/>
    <mergeCell ref="C49:E49"/>
    <mergeCell ref="C50:E50"/>
    <mergeCell ref="C63:E63"/>
    <mergeCell ref="C64:E64"/>
    <mergeCell ref="C65:E65"/>
    <mergeCell ref="C66:E66"/>
    <mergeCell ref="C67:E67"/>
    <mergeCell ref="C68:E68"/>
    <mergeCell ref="C57:E57"/>
    <mergeCell ref="C58:E58"/>
    <mergeCell ref="C59:E59"/>
    <mergeCell ref="C60:E60"/>
    <mergeCell ref="C61:E61"/>
    <mergeCell ref="C62:E62"/>
    <mergeCell ref="C69:E69"/>
    <mergeCell ref="C76:E76"/>
    <mergeCell ref="C77:E77"/>
    <mergeCell ref="C78:E78"/>
    <mergeCell ref="C79:E79"/>
    <mergeCell ref="C70:E70"/>
    <mergeCell ref="C71:E71"/>
    <mergeCell ref="C72:E72"/>
    <mergeCell ref="C73:E73"/>
    <mergeCell ref="C74:E74"/>
    <mergeCell ref="C75:E75"/>
  </mergeCells>
  <pageMargins left="0.7" right="0.7" top="0.75" bottom="0.75" header="0.3" footer="0.3"/>
  <pageSetup paperSize="9" scale="77" orientation="landscape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topLeftCell="A93" zoomScaleNormal="100" workbookViewId="0">
      <selection activeCell="C107" sqref="C107:E107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710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424" t="s">
        <v>1</v>
      </c>
      <c r="H3" s="538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/>
      <c r="I4" s="412"/>
    </row>
    <row r="5" spans="1:9" ht="30.75" customHeight="1" x14ac:dyDescent="0.25">
      <c r="C5" s="539" t="s">
        <v>695</v>
      </c>
      <c r="D5" s="540"/>
      <c r="E5" s="156">
        <v>76924.37</v>
      </c>
      <c r="F5" s="156">
        <v>5993.93</v>
      </c>
      <c r="G5" s="541">
        <v>853</v>
      </c>
      <c r="H5" s="542"/>
      <c r="I5" s="27"/>
    </row>
    <row r="6" spans="1:9" x14ac:dyDescent="0.25">
      <c r="C6" s="532" t="s">
        <v>3</v>
      </c>
      <c r="D6" s="533"/>
      <c r="E6" s="158">
        <v>36450.400000000001</v>
      </c>
      <c r="F6" s="158">
        <v>67395.8</v>
      </c>
      <c r="G6" s="541">
        <v>382</v>
      </c>
      <c r="H6" s="542"/>
      <c r="I6" s="28"/>
    </row>
    <row r="7" spans="1:9" x14ac:dyDescent="0.25">
      <c r="C7" s="494" t="s">
        <v>625</v>
      </c>
      <c r="D7" s="495"/>
      <c r="E7" s="158">
        <v>1829.2</v>
      </c>
      <c r="F7" s="158">
        <v>6673.63</v>
      </c>
      <c r="G7" s="541">
        <v>0</v>
      </c>
      <c r="H7" s="542"/>
      <c r="I7" s="28"/>
    </row>
    <row r="8" spans="1:9" x14ac:dyDescent="0.25">
      <c r="C8" s="494" t="s">
        <v>671</v>
      </c>
      <c r="D8" s="495"/>
      <c r="E8" s="158"/>
      <c r="F8" s="158"/>
      <c r="G8" s="541">
        <v>0</v>
      </c>
      <c r="H8" s="542"/>
      <c r="I8" s="28"/>
    </row>
    <row r="9" spans="1:9" x14ac:dyDescent="0.25">
      <c r="C9" s="494" t="s">
        <v>672</v>
      </c>
      <c r="D9" s="495"/>
      <c r="E9" s="158"/>
      <c r="F9" s="158"/>
      <c r="G9" s="26"/>
      <c r="H9" s="160"/>
      <c r="I9" s="28"/>
    </row>
    <row r="10" spans="1:9" x14ac:dyDescent="0.25">
      <c r="C10" s="532" t="s">
        <v>6</v>
      </c>
      <c r="D10" s="533"/>
      <c r="E10" s="10">
        <v>128991.74</v>
      </c>
      <c r="F10" s="158">
        <v>74181.56</v>
      </c>
      <c r="G10" s="541">
        <v>0</v>
      </c>
      <c r="H10" s="542"/>
      <c r="I10" s="28"/>
    </row>
    <row r="11" spans="1:9" ht="36.75" customHeight="1" thickBot="1" x14ac:dyDescent="0.3">
      <c r="C11" s="420" t="s">
        <v>696</v>
      </c>
      <c r="D11" s="421"/>
      <c r="E11" s="157">
        <f>E5+E6+E7+E8+E9+F10-E10</f>
        <v>60393.789999999964</v>
      </c>
      <c r="F11" s="157">
        <f>F5+F6+F7-F10</f>
        <v>5881.8000000000175</v>
      </c>
      <c r="G11" s="422">
        <f>G5+G6+G7+G8-G10</f>
        <v>1235</v>
      </c>
      <c r="H11" s="422"/>
      <c r="I11" s="30"/>
    </row>
    <row r="12" spans="1:9" ht="15.75" thickBot="1" x14ac:dyDescent="0.3">
      <c r="A12" s="366"/>
      <c r="B12" s="366"/>
      <c r="C12" s="366"/>
      <c r="D12" s="366"/>
      <c r="E12" s="366"/>
      <c r="F12" s="366"/>
      <c r="G12" s="366"/>
      <c r="H12" s="366"/>
      <c r="I12" s="366"/>
    </row>
    <row r="13" spans="1:9" ht="15" customHeight="1" thickBot="1" x14ac:dyDescent="0.3">
      <c r="A13" s="416" t="s">
        <v>7</v>
      </c>
      <c r="B13" s="417"/>
      <c r="C13" s="417"/>
      <c r="D13" s="417"/>
      <c r="E13" s="417"/>
      <c r="F13" s="417"/>
      <c r="G13" s="417"/>
      <c r="H13" s="417"/>
      <c r="I13" s="417"/>
    </row>
    <row r="14" spans="1:9" ht="15.75" thickBot="1" x14ac:dyDescent="0.3">
      <c r="A14" s="409" t="s">
        <v>0</v>
      </c>
      <c r="B14" s="410"/>
      <c r="C14" s="410"/>
      <c r="D14" s="410"/>
      <c r="E14" s="411"/>
      <c r="F14" s="409" t="s">
        <v>1</v>
      </c>
      <c r="G14" s="410"/>
      <c r="H14" s="410"/>
      <c r="I14" s="411"/>
    </row>
    <row r="15" spans="1:9" ht="15" customHeight="1" x14ac:dyDescent="0.25">
      <c r="A15" s="111" t="s">
        <v>30</v>
      </c>
      <c r="B15" s="111" t="s">
        <v>31</v>
      </c>
      <c r="C15" s="380" t="s">
        <v>32</v>
      </c>
      <c r="D15" s="380"/>
      <c r="E15" s="380"/>
      <c r="F15" s="111" t="s">
        <v>30</v>
      </c>
      <c r="G15" s="111" t="s">
        <v>31</v>
      </c>
      <c r="H15" s="380" t="s">
        <v>32</v>
      </c>
      <c r="I15" s="380"/>
    </row>
    <row r="16" spans="1:9" s="125" customFormat="1" ht="15" customHeight="1" x14ac:dyDescent="0.25">
      <c r="A16" s="149">
        <v>43892</v>
      </c>
      <c r="B16" s="89">
        <v>3000</v>
      </c>
      <c r="C16" s="482" t="s">
        <v>635</v>
      </c>
      <c r="D16" s="482"/>
      <c r="E16" s="482"/>
      <c r="F16" s="149"/>
      <c r="G16" s="89"/>
      <c r="H16" s="482"/>
      <c r="I16" s="482"/>
    </row>
    <row r="17" spans="1:9" s="125" customFormat="1" ht="15" customHeight="1" x14ac:dyDescent="0.25">
      <c r="A17" s="149">
        <v>43892</v>
      </c>
      <c r="B17" s="89">
        <v>2.09</v>
      </c>
      <c r="C17" s="491" t="s">
        <v>217</v>
      </c>
      <c r="D17" s="512"/>
      <c r="E17" s="543"/>
      <c r="F17" s="149"/>
      <c r="G17" s="89"/>
      <c r="H17" s="482"/>
      <c r="I17" s="482"/>
    </row>
    <row r="18" spans="1:9" s="125" customFormat="1" ht="15" customHeight="1" x14ac:dyDescent="0.25">
      <c r="A18" s="149">
        <v>43892</v>
      </c>
      <c r="B18" s="89">
        <v>22</v>
      </c>
      <c r="C18" s="482" t="s">
        <v>273</v>
      </c>
      <c r="D18" s="482"/>
      <c r="E18" s="482"/>
      <c r="F18" s="149"/>
      <c r="G18" s="89"/>
      <c r="H18" s="482"/>
      <c r="I18" s="482"/>
    </row>
    <row r="19" spans="1:9" s="125" customFormat="1" ht="15" customHeight="1" x14ac:dyDescent="0.25">
      <c r="A19" s="149">
        <v>43892</v>
      </c>
      <c r="B19" s="89">
        <v>48.75</v>
      </c>
      <c r="C19" s="482" t="s">
        <v>273</v>
      </c>
      <c r="D19" s="482"/>
      <c r="E19" s="482"/>
      <c r="F19" s="149"/>
      <c r="G19" s="89"/>
      <c r="H19" s="482"/>
      <c r="I19" s="482"/>
    </row>
    <row r="20" spans="1:9" s="125" customFormat="1" ht="15" customHeight="1" x14ac:dyDescent="0.25">
      <c r="A20" s="149">
        <v>43892</v>
      </c>
      <c r="B20" s="89">
        <v>12204.26</v>
      </c>
      <c r="C20" s="482" t="s">
        <v>343</v>
      </c>
      <c r="D20" s="482"/>
      <c r="E20" s="482"/>
      <c r="F20" s="149"/>
      <c r="G20" s="89"/>
      <c r="H20" s="482"/>
      <c r="I20" s="482"/>
    </row>
    <row r="21" spans="1:9" s="125" customFormat="1" ht="15" customHeight="1" x14ac:dyDescent="0.25">
      <c r="A21" s="149">
        <v>43892</v>
      </c>
      <c r="B21" s="89">
        <v>44.6</v>
      </c>
      <c r="C21" s="482" t="s">
        <v>483</v>
      </c>
      <c r="D21" s="482"/>
      <c r="E21" s="482"/>
      <c r="F21" s="149"/>
      <c r="G21" s="89"/>
      <c r="H21" s="482"/>
      <c r="I21" s="482"/>
    </row>
    <row r="22" spans="1:9" s="125" customFormat="1" ht="15" customHeight="1" x14ac:dyDescent="0.25">
      <c r="A22" s="149">
        <v>43893</v>
      </c>
      <c r="B22" s="89">
        <v>4406.12</v>
      </c>
      <c r="C22" s="491" t="s">
        <v>697</v>
      </c>
      <c r="D22" s="512"/>
      <c r="E22" s="543"/>
      <c r="F22" s="149"/>
      <c r="G22" s="89"/>
      <c r="H22" s="482"/>
      <c r="I22" s="482"/>
    </row>
    <row r="23" spans="1:9" s="125" customFormat="1" ht="15" customHeight="1" x14ac:dyDescent="0.25">
      <c r="A23" s="149">
        <v>43893</v>
      </c>
      <c r="B23" s="89">
        <v>2.09</v>
      </c>
      <c r="C23" s="491" t="s">
        <v>217</v>
      </c>
      <c r="D23" s="512"/>
      <c r="E23" s="543"/>
      <c r="F23" s="149"/>
      <c r="G23" s="89"/>
      <c r="H23" s="482"/>
      <c r="I23" s="482"/>
    </row>
    <row r="24" spans="1:9" s="125" customFormat="1" ht="15" customHeight="1" x14ac:dyDescent="0.25">
      <c r="A24" s="149">
        <v>43893</v>
      </c>
      <c r="B24" s="89">
        <v>129</v>
      </c>
      <c r="C24" s="482" t="s">
        <v>529</v>
      </c>
      <c r="D24" s="482"/>
      <c r="E24" s="482"/>
      <c r="F24" s="149"/>
      <c r="G24" s="89"/>
      <c r="H24" s="475"/>
      <c r="I24" s="534"/>
    </row>
    <row r="25" spans="1:9" s="125" customFormat="1" ht="15" customHeight="1" x14ac:dyDescent="0.25">
      <c r="A25" s="149">
        <v>43895</v>
      </c>
      <c r="B25" s="89">
        <v>1000</v>
      </c>
      <c r="C25" s="482" t="s">
        <v>628</v>
      </c>
      <c r="D25" s="482"/>
      <c r="E25" s="482"/>
      <c r="F25" s="149"/>
      <c r="G25" s="89"/>
      <c r="H25" s="482"/>
      <c r="I25" s="482"/>
    </row>
    <row r="26" spans="1:9" s="125" customFormat="1" ht="15" customHeight="1" x14ac:dyDescent="0.25">
      <c r="A26" s="149">
        <v>43895</v>
      </c>
      <c r="B26" s="89">
        <v>1.04</v>
      </c>
      <c r="C26" s="491" t="s">
        <v>217</v>
      </c>
      <c r="D26" s="512"/>
      <c r="E26" s="543"/>
      <c r="F26" s="149"/>
      <c r="G26" s="89"/>
      <c r="H26" s="50"/>
      <c r="I26" s="161"/>
    </row>
    <row r="27" spans="1:9" s="125" customFormat="1" ht="15" customHeight="1" x14ac:dyDescent="0.25">
      <c r="A27" s="149">
        <v>43895</v>
      </c>
      <c r="B27" s="89">
        <v>1250</v>
      </c>
      <c r="C27" s="491" t="s">
        <v>698</v>
      </c>
      <c r="D27" s="512"/>
      <c r="E27" s="543"/>
      <c r="F27" s="149"/>
      <c r="G27" s="89"/>
      <c r="H27" s="475"/>
      <c r="I27" s="534"/>
    </row>
    <row r="28" spans="1:9" s="125" customFormat="1" ht="15" customHeight="1" x14ac:dyDescent="0.25">
      <c r="A28" s="149">
        <v>43895</v>
      </c>
      <c r="B28" s="89">
        <v>2.09</v>
      </c>
      <c r="C28" s="491" t="s">
        <v>217</v>
      </c>
      <c r="D28" s="512"/>
      <c r="E28" s="543"/>
      <c r="F28" s="149"/>
      <c r="G28" s="89"/>
      <c r="H28" s="145"/>
      <c r="I28" s="155"/>
    </row>
    <row r="29" spans="1:9" s="125" customFormat="1" ht="15" customHeight="1" x14ac:dyDescent="0.25">
      <c r="A29" s="149">
        <v>43895</v>
      </c>
      <c r="B29" s="89">
        <v>1700</v>
      </c>
      <c r="C29" s="482" t="s">
        <v>626</v>
      </c>
      <c r="D29" s="482"/>
      <c r="E29" s="482"/>
      <c r="F29" s="149"/>
      <c r="G29" s="89"/>
      <c r="H29" s="145"/>
      <c r="I29" s="155"/>
    </row>
    <row r="30" spans="1:9" s="125" customFormat="1" ht="15" customHeight="1" x14ac:dyDescent="0.25">
      <c r="A30" s="149">
        <v>43895</v>
      </c>
      <c r="B30" s="89">
        <v>2.09</v>
      </c>
      <c r="C30" s="491" t="s">
        <v>217</v>
      </c>
      <c r="D30" s="512"/>
      <c r="E30" s="543"/>
      <c r="F30" s="149"/>
      <c r="G30" s="89"/>
      <c r="H30" s="475"/>
      <c r="I30" s="534"/>
    </row>
    <row r="31" spans="1:9" s="125" customFormat="1" ht="15" customHeight="1" x14ac:dyDescent="0.25">
      <c r="A31" s="149">
        <v>43895</v>
      </c>
      <c r="B31" s="89">
        <v>2419.9699999999998</v>
      </c>
      <c r="C31" s="491" t="s">
        <v>647</v>
      </c>
      <c r="D31" s="512"/>
      <c r="E31" s="543"/>
      <c r="F31" s="149"/>
      <c r="G31" s="89"/>
      <c r="H31" s="475"/>
      <c r="I31" s="534"/>
    </row>
    <row r="32" spans="1:9" s="125" customFormat="1" ht="15" customHeight="1" x14ac:dyDescent="0.25">
      <c r="A32" s="149">
        <v>43895</v>
      </c>
      <c r="B32" s="89">
        <v>2.09</v>
      </c>
      <c r="C32" s="491" t="s">
        <v>217</v>
      </c>
      <c r="D32" s="512"/>
      <c r="E32" s="543"/>
      <c r="F32" s="149"/>
      <c r="G32" s="89"/>
      <c r="H32" s="475"/>
      <c r="I32" s="534"/>
    </row>
    <row r="33" spans="1:9" s="125" customFormat="1" ht="15" customHeight="1" x14ac:dyDescent="0.25">
      <c r="A33" s="149">
        <v>43895</v>
      </c>
      <c r="B33" s="89">
        <v>51.5</v>
      </c>
      <c r="C33" s="482" t="s">
        <v>239</v>
      </c>
      <c r="D33" s="482"/>
      <c r="E33" s="482"/>
      <c r="F33" s="149"/>
      <c r="G33" s="89"/>
      <c r="H33" s="145"/>
      <c r="I33" s="155"/>
    </row>
    <row r="34" spans="1:9" s="125" customFormat="1" ht="15" customHeight="1" x14ac:dyDescent="0.25">
      <c r="A34" s="149">
        <v>43896</v>
      </c>
      <c r="B34" s="89">
        <v>2851.87</v>
      </c>
      <c r="C34" s="482" t="s">
        <v>686</v>
      </c>
      <c r="D34" s="482"/>
      <c r="E34" s="482"/>
      <c r="F34" s="149"/>
      <c r="G34" s="89"/>
      <c r="H34" s="475"/>
      <c r="I34" s="534"/>
    </row>
    <row r="35" spans="1:9" s="125" customFormat="1" ht="15" customHeight="1" x14ac:dyDescent="0.25">
      <c r="A35" s="149">
        <v>43896</v>
      </c>
      <c r="B35" s="89">
        <v>1.05</v>
      </c>
      <c r="C35" s="491" t="s">
        <v>217</v>
      </c>
      <c r="D35" s="512"/>
      <c r="E35" s="543"/>
      <c r="F35" s="149"/>
      <c r="G35" s="89"/>
      <c r="H35" s="475"/>
      <c r="I35" s="534"/>
    </row>
    <row r="36" spans="1:9" s="125" customFormat="1" ht="15" customHeight="1" x14ac:dyDescent="0.25">
      <c r="A36" s="149">
        <v>43896</v>
      </c>
      <c r="B36" s="89">
        <v>2784.87</v>
      </c>
      <c r="C36" s="482" t="s">
        <v>404</v>
      </c>
      <c r="D36" s="482"/>
      <c r="E36" s="482"/>
      <c r="F36" s="149"/>
      <c r="G36" s="89"/>
      <c r="H36" s="475"/>
      <c r="I36" s="534"/>
    </row>
    <row r="37" spans="1:9" s="125" customFormat="1" ht="15" customHeight="1" x14ac:dyDescent="0.25">
      <c r="A37" s="149">
        <v>43896</v>
      </c>
      <c r="B37" s="89">
        <v>1.05</v>
      </c>
      <c r="C37" s="491" t="s">
        <v>217</v>
      </c>
      <c r="D37" s="512"/>
      <c r="E37" s="543"/>
      <c r="F37" s="149"/>
      <c r="G37" s="89"/>
      <c r="H37" s="145"/>
      <c r="I37" s="155"/>
    </row>
    <row r="38" spans="1:9" s="125" customFormat="1" ht="15" customHeight="1" x14ac:dyDescent="0.25">
      <c r="A38" s="149">
        <v>43896</v>
      </c>
      <c r="B38" s="89">
        <v>2920.73</v>
      </c>
      <c r="C38" s="482" t="s">
        <v>388</v>
      </c>
      <c r="D38" s="482"/>
      <c r="E38" s="482"/>
      <c r="F38" s="149"/>
      <c r="G38" s="89"/>
      <c r="H38" s="475"/>
      <c r="I38" s="534"/>
    </row>
    <row r="39" spans="1:9" s="125" customFormat="1" ht="15" customHeight="1" x14ac:dyDescent="0.25">
      <c r="A39" s="149">
        <v>43896</v>
      </c>
      <c r="B39" s="89">
        <v>2.09</v>
      </c>
      <c r="C39" s="491" t="s">
        <v>217</v>
      </c>
      <c r="D39" s="512"/>
      <c r="E39" s="543"/>
      <c r="F39" s="149"/>
      <c r="G39" s="89"/>
      <c r="H39" s="475"/>
      <c r="I39" s="534"/>
    </row>
    <row r="40" spans="1:9" s="125" customFormat="1" ht="15" customHeight="1" x14ac:dyDescent="0.25">
      <c r="A40" s="149">
        <v>43896</v>
      </c>
      <c r="B40" s="89">
        <v>2784.87</v>
      </c>
      <c r="C40" s="482" t="s">
        <v>409</v>
      </c>
      <c r="D40" s="482"/>
      <c r="E40" s="482"/>
      <c r="F40" s="149"/>
      <c r="G40" s="89"/>
      <c r="H40" s="475"/>
      <c r="I40" s="534"/>
    </row>
    <row r="41" spans="1:9" s="125" customFormat="1" ht="15" customHeight="1" x14ac:dyDescent="0.25">
      <c r="A41" s="149">
        <v>43896</v>
      </c>
      <c r="B41" s="89">
        <v>2.09</v>
      </c>
      <c r="C41" s="491" t="s">
        <v>217</v>
      </c>
      <c r="D41" s="512"/>
      <c r="E41" s="543"/>
      <c r="F41" s="149"/>
      <c r="G41" s="89"/>
      <c r="H41" s="475"/>
      <c r="I41" s="534"/>
    </row>
    <row r="42" spans="1:9" s="125" customFormat="1" ht="15" customHeight="1" x14ac:dyDescent="0.25">
      <c r="A42" s="149">
        <v>43896</v>
      </c>
      <c r="B42" s="89">
        <v>1873.94</v>
      </c>
      <c r="C42" s="491" t="s">
        <v>682</v>
      </c>
      <c r="D42" s="512"/>
      <c r="E42" s="543"/>
      <c r="F42" s="149"/>
      <c r="G42" s="89"/>
      <c r="H42" s="475"/>
      <c r="I42" s="534"/>
    </row>
    <row r="43" spans="1:9" s="125" customFormat="1" ht="15" customHeight="1" x14ac:dyDescent="0.25">
      <c r="A43" s="149">
        <v>43896</v>
      </c>
      <c r="B43" s="89">
        <v>2.09</v>
      </c>
      <c r="C43" s="491" t="s">
        <v>217</v>
      </c>
      <c r="D43" s="512"/>
      <c r="E43" s="543"/>
      <c r="F43" s="149"/>
      <c r="G43" s="89"/>
      <c r="H43" s="475"/>
      <c r="I43" s="534"/>
    </row>
    <row r="44" spans="1:9" s="125" customFormat="1" ht="15" customHeight="1" x14ac:dyDescent="0.25">
      <c r="A44" s="149">
        <v>43896</v>
      </c>
      <c r="B44" s="89">
        <v>2997.98</v>
      </c>
      <c r="C44" s="482" t="s">
        <v>683</v>
      </c>
      <c r="D44" s="482"/>
      <c r="E44" s="482"/>
      <c r="F44" s="149"/>
      <c r="G44" s="89"/>
      <c r="H44" s="145"/>
      <c r="I44" s="155"/>
    </row>
    <row r="45" spans="1:9" s="125" customFormat="1" ht="15" customHeight="1" x14ac:dyDescent="0.25">
      <c r="A45" s="149">
        <v>43896</v>
      </c>
      <c r="B45" s="89">
        <v>2.09</v>
      </c>
      <c r="C45" s="491" t="s">
        <v>217</v>
      </c>
      <c r="D45" s="512"/>
      <c r="E45" s="543"/>
      <c r="F45" s="149"/>
      <c r="G45" s="89"/>
      <c r="H45" s="145"/>
      <c r="I45" s="155"/>
    </row>
    <row r="46" spans="1:9" s="125" customFormat="1" ht="15" customHeight="1" x14ac:dyDescent="0.25">
      <c r="A46" s="149">
        <v>43896</v>
      </c>
      <c r="B46" s="89">
        <v>2964.87</v>
      </c>
      <c r="C46" s="482" t="s">
        <v>685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43896</v>
      </c>
      <c r="B47" s="89">
        <v>2.09</v>
      </c>
      <c r="C47" s="491" t="s">
        <v>217</v>
      </c>
      <c r="D47" s="512"/>
      <c r="E47" s="543"/>
      <c r="F47" s="149"/>
      <c r="G47" s="89"/>
      <c r="H47" s="145"/>
      <c r="I47" s="155"/>
    </row>
    <row r="48" spans="1:9" s="125" customFormat="1" ht="15" customHeight="1" x14ac:dyDescent="0.25">
      <c r="A48" s="149">
        <v>43896</v>
      </c>
      <c r="B48" s="89">
        <v>2807.73</v>
      </c>
      <c r="C48" s="482" t="s">
        <v>687</v>
      </c>
      <c r="D48" s="482"/>
      <c r="E48" s="482"/>
      <c r="F48" s="149"/>
      <c r="G48" s="89"/>
      <c r="H48" s="145"/>
      <c r="I48" s="155"/>
    </row>
    <row r="49" spans="1:9" s="125" customFormat="1" ht="15" customHeight="1" x14ac:dyDescent="0.25">
      <c r="A49" s="149">
        <v>43896</v>
      </c>
      <c r="B49" s="89">
        <v>1.05</v>
      </c>
      <c r="C49" s="491" t="s">
        <v>217</v>
      </c>
      <c r="D49" s="512"/>
      <c r="E49" s="543"/>
      <c r="F49" s="149"/>
      <c r="G49" s="89"/>
      <c r="H49" s="145"/>
      <c r="I49" s="155"/>
    </row>
    <row r="50" spans="1:9" s="125" customFormat="1" ht="15" customHeight="1" x14ac:dyDescent="0.25">
      <c r="A50" s="149">
        <v>43896</v>
      </c>
      <c r="B50" s="89">
        <v>3031.09</v>
      </c>
      <c r="C50" s="482" t="s">
        <v>684</v>
      </c>
      <c r="D50" s="482"/>
      <c r="E50" s="482"/>
      <c r="F50" s="149"/>
      <c r="G50" s="89"/>
      <c r="H50" s="145"/>
      <c r="I50" s="155"/>
    </row>
    <row r="51" spans="1:9" s="125" customFormat="1" ht="15" customHeight="1" x14ac:dyDescent="0.25">
      <c r="A51" s="149">
        <v>43896</v>
      </c>
      <c r="B51" s="89">
        <v>1.05</v>
      </c>
      <c r="C51" s="491" t="s">
        <v>217</v>
      </c>
      <c r="D51" s="512"/>
      <c r="E51" s="543"/>
      <c r="F51" s="149"/>
      <c r="G51" s="89"/>
      <c r="H51" s="145"/>
      <c r="I51" s="155"/>
    </row>
    <row r="52" spans="1:9" s="125" customFormat="1" ht="15" customHeight="1" x14ac:dyDescent="0.25">
      <c r="A52" s="149">
        <v>43896</v>
      </c>
      <c r="B52" s="89">
        <v>2986.84</v>
      </c>
      <c r="C52" s="491" t="s">
        <v>681</v>
      </c>
      <c r="D52" s="512"/>
      <c r="E52" s="543"/>
      <c r="F52" s="149"/>
      <c r="G52" s="89"/>
      <c r="H52" s="145"/>
      <c r="I52" s="155"/>
    </row>
    <row r="53" spans="1:9" s="125" customFormat="1" ht="15" customHeight="1" x14ac:dyDescent="0.25">
      <c r="A53" s="149">
        <v>43896</v>
      </c>
      <c r="B53" s="89">
        <v>1.05</v>
      </c>
      <c r="C53" s="491" t="s">
        <v>217</v>
      </c>
      <c r="D53" s="512"/>
      <c r="E53" s="543"/>
      <c r="F53" s="149"/>
      <c r="G53" s="89"/>
      <c r="H53" s="145"/>
      <c r="I53" s="155"/>
    </row>
    <row r="54" spans="1:9" s="125" customFormat="1" ht="15" customHeight="1" x14ac:dyDescent="0.25">
      <c r="A54" s="149">
        <v>43896</v>
      </c>
      <c r="B54" s="89">
        <v>1329.66</v>
      </c>
      <c r="C54" s="491" t="s">
        <v>699</v>
      </c>
      <c r="D54" s="512"/>
      <c r="E54" s="543"/>
      <c r="F54" s="149"/>
      <c r="G54" s="89"/>
      <c r="H54" s="145"/>
      <c r="I54" s="155"/>
    </row>
    <row r="55" spans="1:9" s="125" customFormat="1" ht="15" customHeight="1" x14ac:dyDescent="0.25">
      <c r="A55" s="149">
        <v>43896</v>
      </c>
      <c r="B55" s="89">
        <v>1.05</v>
      </c>
      <c r="C55" s="491" t="s">
        <v>217</v>
      </c>
      <c r="D55" s="512"/>
      <c r="E55" s="543"/>
      <c r="F55" s="149"/>
      <c r="G55" s="89"/>
      <c r="H55" s="145"/>
      <c r="I55" s="155"/>
    </row>
    <row r="56" spans="1:9" s="125" customFormat="1" ht="15" customHeight="1" x14ac:dyDescent="0.25">
      <c r="A56" s="149">
        <v>43897</v>
      </c>
      <c r="B56" s="89">
        <v>129</v>
      </c>
      <c r="C56" s="482" t="s">
        <v>529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43899</v>
      </c>
      <c r="B57" s="89">
        <v>2000</v>
      </c>
      <c r="C57" s="482" t="s">
        <v>628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43899</v>
      </c>
      <c r="B58" s="89">
        <v>1.05</v>
      </c>
      <c r="C58" s="491" t="s">
        <v>217</v>
      </c>
      <c r="D58" s="512"/>
      <c r="E58" s="543"/>
      <c r="F58" s="149"/>
      <c r="G58" s="89"/>
      <c r="H58" s="145"/>
      <c r="I58" s="155"/>
    </row>
    <row r="59" spans="1:9" s="125" customFormat="1" ht="15" customHeight="1" x14ac:dyDescent="0.25">
      <c r="A59" s="149">
        <v>43900</v>
      </c>
      <c r="B59" s="89">
        <v>750</v>
      </c>
      <c r="C59" s="482" t="s">
        <v>700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43900</v>
      </c>
      <c r="B60" s="89">
        <v>1.04</v>
      </c>
      <c r="C60" s="491" t="s">
        <v>217</v>
      </c>
      <c r="D60" s="512"/>
      <c r="E60" s="543"/>
      <c r="F60" s="149"/>
      <c r="G60" s="89"/>
      <c r="H60" s="145"/>
      <c r="I60" s="155"/>
    </row>
    <row r="61" spans="1:9" s="125" customFormat="1" ht="15" customHeight="1" x14ac:dyDescent="0.25">
      <c r="A61" s="149">
        <v>43900</v>
      </c>
      <c r="B61" s="89">
        <v>129</v>
      </c>
      <c r="C61" s="482" t="s">
        <v>529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43902</v>
      </c>
      <c r="B62" s="89">
        <v>69.900000000000006</v>
      </c>
      <c r="C62" s="482" t="s">
        <v>273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43903</v>
      </c>
      <c r="B63" s="89">
        <v>1000</v>
      </c>
      <c r="C63" s="482" t="s">
        <v>628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43903</v>
      </c>
      <c r="B64" s="89">
        <v>0.53</v>
      </c>
      <c r="C64" s="491" t="s">
        <v>217</v>
      </c>
      <c r="D64" s="512"/>
      <c r="E64" s="543"/>
      <c r="F64" s="149"/>
      <c r="G64" s="89"/>
      <c r="H64" s="145"/>
      <c r="I64" s="155"/>
    </row>
    <row r="65" spans="1:9" s="125" customFormat="1" ht="15" customHeight="1" x14ac:dyDescent="0.25">
      <c r="A65" s="149">
        <v>43903</v>
      </c>
      <c r="B65" s="89">
        <v>1500</v>
      </c>
      <c r="C65" s="482" t="s">
        <v>701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43903</v>
      </c>
      <c r="B66" s="89">
        <v>2.09</v>
      </c>
      <c r="C66" s="491" t="s">
        <v>217</v>
      </c>
      <c r="D66" s="512"/>
      <c r="E66" s="543"/>
      <c r="F66" s="149"/>
      <c r="G66" s="89"/>
      <c r="H66" s="145"/>
      <c r="I66" s="155"/>
    </row>
    <row r="67" spans="1:9" s="125" customFormat="1" ht="15" customHeight="1" x14ac:dyDescent="0.25">
      <c r="A67" s="149">
        <v>43903</v>
      </c>
      <c r="B67" s="89">
        <v>129</v>
      </c>
      <c r="C67" s="482" t="s">
        <v>529</v>
      </c>
      <c r="D67" s="482"/>
      <c r="E67" s="482"/>
      <c r="F67" s="149"/>
      <c r="G67" s="89"/>
      <c r="H67" s="145"/>
      <c r="I67" s="155"/>
    </row>
    <row r="68" spans="1:9" s="125" customFormat="1" ht="15" customHeight="1" x14ac:dyDescent="0.25">
      <c r="A68" s="149">
        <v>43906</v>
      </c>
      <c r="B68" s="89">
        <v>1000</v>
      </c>
      <c r="C68" s="482" t="s">
        <v>459</v>
      </c>
      <c r="D68" s="482"/>
      <c r="E68" s="482"/>
      <c r="F68" s="149"/>
      <c r="G68" s="89"/>
      <c r="H68" s="145"/>
      <c r="I68" s="155"/>
    </row>
    <row r="69" spans="1:9" s="125" customFormat="1" ht="15" customHeight="1" x14ac:dyDescent="0.25">
      <c r="A69" s="149">
        <v>43906</v>
      </c>
      <c r="B69" s="89">
        <v>1.04</v>
      </c>
      <c r="C69" s="491" t="s">
        <v>217</v>
      </c>
      <c r="D69" s="512"/>
      <c r="E69" s="543"/>
      <c r="F69" s="149"/>
      <c r="G69" s="89"/>
      <c r="H69" s="145"/>
      <c r="I69" s="155"/>
    </row>
    <row r="70" spans="1:9" s="125" customFormat="1" ht="15" customHeight="1" x14ac:dyDescent="0.25">
      <c r="A70" s="149">
        <v>43906</v>
      </c>
      <c r="B70" s="89">
        <v>53</v>
      </c>
      <c r="C70" s="482" t="s">
        <v>309</v>
      </c>
      <c r="D70" s="482"/>
      <c r="E70" s="482"/>
      <c r="F70" s="149"/>
      <c r="G70" s="89"/>
      <c r="H70" s="145"/>
      <c r="I70" s="155"/>
    </row>
    <row r="71" spans="1:9" s="125" customFormat="1" ht="15" customHeight="1" x14ac:dyDescent="0.25">
      <c r="A71" s="149">
        <v>43906</v>
      </c>
      <c r="B71" s="89">
        <v>409</v>
      </c>
      <c r="C71" s="482" t="s">
        <v>22</v>
      </c>
      <c r="D71" s="482"/>
      <c r="E71" s="482"/>
      <c r="F71" s="149"/>
      <c r="G71" s="89"/>
      <c r="H71" s="145"/>
      <c r="I71" s="155"/>
    </row>
    <row r="72" spans="1:9" s="125" customFormat="1" ht="15" customHeight="1" x14ac:dyDescent="0.25">
      <c r="A72" s="149">
        <v>43906</v>
      </c>
      <c r="B72" s="89">
        <v>902</v>
      </c>
      <c r="C72" s="482" t="s">
        <v>570</v>
      </c>
      <c r="D72" s="482"/>
      <c r="E72" s="482"/>
      <c r="F72" s="149"/>
      <c r="G72" s="89"/>
      <c r="H72" s="145"/>
      <c r="I72" s="155"/>
    </row>
    <row r="73" spans="1:9" s="125" customFormat="1" ht="15" customHeight="1" x14ac:dyDescent="0.25">
      <c r="A73" s="149">
        <v>43906</v>
      </c>
      <c r="B73" s="89">
        <v>561</v>
      </c>
      <c r="C73" s="482" t="s">
        <v>543</v>
      </c>
      <c r="D73" s="482"/>
      <c r="E73" s="482"/>
      <c r="F73" s="149"/>
      <c r="G73" s="89"/>
      <c r="H73" s="145"/>
      <c r="I73" s="155"/>
    </row>
    <row r="74" spans="1:9" s="125" customFormat="1" ht="15" customHeight="1" x14ac:dyDescent="0.25">
      <c r="A74" s="149">
        <v>43906</v>
      </c>
      <c r="B74" s="89">
        <v>188</v>
      </c>
      <c r="C74" s="482" t="s">
        <v>194</v>
      </c>
      <c r="D74" s="482"/>
      <c r="E74" s="482"/>
      <c r="F74" s="149"/>
      <c r="G74" s="89"/>
      <c r="H74" s="145"/>
      <c r="I74" s="155"/>
    </row>
    <row r="75" spans="1:9" s="125" customFormat="1" ht="15" customHeight="1" x14ac:dyDescent="0.25">
      <c r="A75" s="149">
        <v>43906</v>
      </c>
      <c r="B75" s="89">
        <v>82</v>
      </c>
      <c r="C75" s="482" t="s">
        <v>21</v>
      </c>
      <c r="D75" s="482"/>
      <c r="E75" s="482"/>
      <c r="F75" s="149"/>
      <c r="G75" s="89"/>
      <c r="H75" s="145"/>
      <c r="I75" s="155"/>
    </row>
    <row r="76" spans="1:9" s="125" customFormat="1" ht="15" customHeight="1" x14ac:dyDescent="0.25">
      <c r="A76" s="149">
        <v>43906</v>
      </c>
      <c r="B76" s="89">
        <v>1416</v>
      </c>
      <c r="C76" s="482" t="s">
        <v>20</v>
      </c>
      <c r="D76" s="482"/>
      <c r="E76" s="482"/>
      <c r="F76" s="149"/>
      <c r="G76" s="89"/>
      <c r="H76" s="145"/>
      <c r="I76" s="155"/>
    </row>
    <row r="77" spans="1:9" s="125" customFormat="1" ht="15" customHeight="1" x14ac:dyDescent="0.25">
      <c r="A77" s="149">
        <v>43906</v>
      </c>
      <c r="B77" s="89">
        <v>58</v>
      </c>
      <c r="C77" s="482" t="s">
        <v>19</v>
      </c>
      <c r="D77" s="482"/>
      <c r="E77" s="482"/>
      <c r="F77" s="149"/>
      <c r="G77" s="89"/>
      <c r="H77" s="145"/>
      <c r="I77" s="155"/>
    </row>
    <row r="78" spans="1:9" s="125" customFormat="1" ht="15" customHeight="1" x14ac:dyDescent="0.25">
      <c r="A78" s="149">
        <v>43906</v>
      </c>
      <c r="B78" s="89">
        <v>74</v>
      </c>
      <c r="C78" s="482" t="s">
        <v>18</v>
      </c>
      <c r="D78" s="482"/>
      <c r="E78" s="482"/>
      <c r="F78" s="149"/>
      <c r="G78" s="89"/>
      <c r="H78" s="145"/>
      <c r="I78" s="155"/>
    </row>
    <row r="79" spans="1:9" s="125" customFormat="1" ht="15" customHeight="1" x14ac:dyDescent="0.25">
      <c r="A79" s="149">
        <v>43907</v>
      </c>
      <c r="B79" s="89">
        <v>4814.3999999999996</v>
      </c>
      <c r="C79" s="491" t="s">
        <v>702</v>
      </c>
      <c r="D79" s="512"/>
      <c r="E79" s="543"/>
      <c r="F79" s="149"/>
      <c r="G79" s="89"/>
      <c r="H79" s="145"/>
      <c r="I79" s="155"/>
    </row>
    <row r="80" spans="1:9" s="125" customFormat="1" ht="15" customHeight="1" x14ac:dyDescent="0.25">
      <c r="A80" s="149">
        <v>43907</v>
      </c>
      <c r="B80" s="89">
        <v>2.09</v>
      </c>
      <c r="C80" s="491" t="s">
        <v>217</v>
      </c>
      <c r="D80" s="512"/>
      <c r="E80" s="543"/>
      <c r="F80" s="149"/>
      <c r="G80" s="89"/>
      <c r="H80" s="145"/>
      <c r="I80" s="155"/>
    </row>
    <row r="81" spans="1:9" s="125" customFormat="1" ht="15" customHeight="1" x14ac:dyDescent="0.25">
      <c r="A81" s="149">
        <v>43907</v>
      </c>
      <c r="B81" s="89">
        <v>3004</v>
      </c>
      <c r="C81" s="491" t="s">
        <v>703</v>
      </c>
      <c r="D81" s="512"/>
      <c r="E81" s="543"/>
      <c r="F81" s="149"/>
      <c r="G81" s="89"/>
      <c r="H81" s="145"/>
      <c r="I81" s="155"/>
    </row>
    <row r="82" spans="1:9" s="125" customFormat="1" ht="15" customHeight="1" x14ac:dyDescent="0.25">
      <c r="A82" s="149">
        <v>43907</v>
      </c>
      <c r="B82" s="89">
        <v>1.05</v>
      </c>
      <c r="C82" s="491" t="s">
        <v>217</v>
      </c>
      <c r="D82" s="512"/>
      <c r="E82" s="543"/>
      <c r="F82" s="149"/>
      <c r="G82" s="89"/>
      <c r="H82" s="145"/>
      <c r="I82" s="155"/>
    </row>
    <row r="83" spans="1:9" s="125" customFormat="1" ht="15" customHeight="1" x14ac:dyDescent="0.25">
      <c r="A83" s="149">
        <v>43907</v>
      </c>
      <c r="B83" s="89">
        <v>129</v>
      </c>
      <c r="C83" s="482" t="s">
        <v>529</v>
      </c>
      <c r="D83" s="482"/>
      <c r="E83" s="482"/>
      <c r="F83" s="149"/>
      <c r="G83" s="89"/>
      <c r="H83" s="145"/>
      <c r="I83" s="155"/>
    </row>
    <row r="84" spans="1:9" s="125" customFormat="1" ht="15" customHeight="1" x14ac:dyDescent="0.25">
      <c r="A84" s="149">
        <v>43908</v>
      </c>
      <c r="B84" s="89">
        <v>1000</v>
      </c>
      <c r="C84" s="482" t="s">
        <v>635</v>
      </c>
      <c r="D84" s="482"/>
      <c r="E84" s="482"/>
      <c r="F84" s="149"/>
      <c r="G84" s="89"/>
      <c r="H84" s="145"/>
      <c r="I84" s="155"/>
    </row>
    <row r="85" spans="1:9" s="125" customFormat="1" ht="15" customHeight="1" x14ac:dyDescent="0.25">
      <c r="A85" s="149">
        <v>43908</v>
      </c>
      <c r="B85" s="89">
        <v>0.21</v>
      </c>
      <c r="C85" s="491" t="s">
        <v>217</v>
      </c>
      <c r="D85" s="512"/>
      <c r="E85" s="543"/>
      <c r="F85" s="149"/>
      <c r="G85" s="89"/>
      <c r="H85" s="145"/>
      <c r="I85" s="155"/>
    </row>
    <row r="86" spans="1:9" s="125" customFormat="1" ht="15" customHeight="1" x14ac:dyDescent="0.25">
      <c r="A86" s="149">
        <v>43909</v>
      </c>
      <c r="B86" s="89">
        <v>11427.17</v>
      </c>
      <c r="C86" s="491" t="s">
        <v>704</v>
      </c>
      <c r="D86" s="512"/>
      <c r="E86" s="543"/>
      <c r="F86" s="149"/>
      <c r="G86" s="89"/>
      <c r="H86" s="145"/>
      <c r="I86" s="155"/>
    </row>
    <row r="87" spans="1:9" s="125" customFormat="1" ht="15" customHeight="1" x14ac:dyDescent="0.25">
      <c r="A87" s="149">
        <v>43909</v>
      </c>
      <c r="B87" s="89">
        <v>0.3</v>
      </c>
      <c r="C87" s="491" t="s">
        <v>217</v>
      </c>
      <c r="D87" s="512"/>
      <c r="E87" s="543"/>
      <c r="F87" s="149"/>
      <c r="G87" s="89"/>
      <c r="H87" s="145"/>
      <c r="I87" s="155"/>
    </row>
    <row r="88" spans="1:9" s="125" customFormat="1" ht="15" customHeight="1" x14ac:dyDescent="0.25">
      <c r="A88" s="149">
        <v>43911</v>
      </c>
      <c r="B88" s="89">
        <v>129</v>
      </c>
      <c r="C88" s="482" t="s">
        <v>529</v>
      </c>
      <c r="D88" s="482"/>
      <c r="E88" s="482"/>
      <c r="F88" s="149"/>
      <c r="G88" s="89"/>
      <c r="H88" s="145"/>
      <c r="I88" s="155"/>
    </row>
    <row r="89" spans="1:9" s="125" customFormat="1" ht="15" customHeight="1" x14ac:dyDescent="0.25">
      <c r="A89" s="149">
        <v>43912</v>
      </c>
      <c r="B89" s="89">
        <v>1000</v>
      </c>
      <c r="C89" s="482" t="s">
        <v>628</v>
      </c>
      <c r="D89" s="482"/>
      <c r="E89" s="482"/>
      <c r="F89" s="149"/>
      <c r="G89" s="89"/>
      <c r="H89" s="145"/>
      <c r="I89" s="155"/>
    </row>
    <row r="90" spans="1:9" s="125" customFormat="1" ht="15" customHeight="1" x14ac:dyDescent="0.25">
      <c r="A90" s="149">
        <v>43913</v>
      </c>
      <c r="B90" s="89">
        <v>3722.58</v>
      </c>
      <c r="C90" s="482" t="s">
        <v>705</v>
      </c>
      <c r="D90" s="482"/>
      <c r="E90" s="482"/>
      <c r="F90" s="149"/>
      <c r="G90" s="89"/>
      <c r="H90" s="145"/>
      <c r="I90" s="155"/>
    </row>
    <row r="91" spans="1:9" s="125" customFormat="1" ht="15" customHeight="1" x14ac:dyDescent="0.25">
      <c r="A91" s="149">
        <v>43913</v>
      </c>
      <c r="B91" s="89">
        <v>0.21</v>
      </c>
      <c r="C91" s="491" t="s">
        <v>217</v>
      </c>
      <c r="D91" s="512"/>
      <c r="E91" s="543"/>
      <c r="F91" s="149"/>
      <c r="G91" s="89"/>
      <c r="H91" s="145"/>
      <c r="I91" s="155"/>
    </row>
    <row r="92" spans="1:9" s="125" customFormat="1" ht="15" customHeight="1" x14ac:dyDescent="0.25">
      <c r="A92" s="149">
        <v>43915</v>
      </c>
      <c r="B92" s="89">
        <v>300</v>
      </c>
      <c r="C92" s="482" t="s">
        <v>628</v>
      </c>
      <c r="D92" s="482"/>
      <c r="E92" s="482"/>
      <c r="F92" s="149"/>
      <c r="G92" s="89"/>
      <c r="H92" s="145"/>
      <c r="I92" s="155"/>
    </row>
    <row r="93" spans="1:9" s="125" customFormat="1" ht="15" customHeight="1" x14ac:dyDescent="0.25">
      <c r="A93" s="149">
        <v>43915</v>
      </c>
      <c r="B93" s="89">
        <v>0.21</v>
      </c>
      <c r="C93" s="491" t="s">
        <v>217</v>
      </c>
      <c r="D93" s="512"/>
      <c r="E93" s="543"/>
      <c r="F93" s="149"/>
      <c r="G93" s="89"/>
      <c r="H93" s="145"/>
      <c r="I93" s="155"/>
    </row>
    <row r="94" spans="1:9" s="125" customFormat="1" ht="15" customHeight="1" x14ac:dyDescent="0.25">
      <c r="A94" s="149">
        <v>43915</v>
      </c>
      <c r="B94" s="89">
        <v>615</v>
      </c>
      <c r="C94" s="491" t="s">
        <v>502</v>
      </c>
      <c r="D94" s="512"/>
      <c r="E94" s="543"/>
      <c r="F94" s="149"/>
      <c r="G94" s="89"/>
      <c r="H94" s="145"/>
      <c r="I94" s="155"/>
    </row>
    <row r="95" spans="1:9" s="125" customFormat="1" ht="15" customHeight="1" x14ac:dyDescent="0.25">
      <c r="A95" s="149">
        <v>43916</v>
      </c>
      <c r="B95" s="89">
        <v>2748.45</v>
      </c>
      <c r="C95" s="482" t="s">
        <v>630</v>
      </c>
      <c r="D95" s="482"/>
      <c r="E95" s="482"/>
      <c r="F95" s="149"/>
      <c r="G95" s="89"/>
      <c r="H95" s="145"/>
      <c r="I95" s="155"/>
    </row>
    <row r="96" spans="1:9" s="125" customFormat="1" ht="15" customHeight="1" x14ac:dyDescent="0.25">
      <c r="A96" s="149">
        <v>43916</v>
      </c>
      <c r="B96" s="89">
        <v>3000</v>
      </c>
      <c r="C96" s="482" t="s">
        <v>635</v>
      </c>
      <c r="D96" s="482"/>
      <c r="E96" s="482"/>
      <c r="F96" s="149"/>
      <c r="G96" s="89"/>
      <c r="H96" s="145"/>
      <c r="I96" s="155"/>
    </row>
    <row r="97" spans="1:9" s="125" customFormat="1" ht="15" customHeight="1" x14ac:dyDescent="0.25">
      <c r="A97" s="149">
        <v>43916</v>
      </c>
      <c r="B97" s="89">
        <v>0.21</v>
      </c>
      <c r="C97" s="491" t="s">
        <v>217</v>
      </c>
      <c r="D97" s="512"/>
      <c r="E97" s="543"/>
      <c r="F97" s="149"/>
      <c r="G97" s="89"/>
      <c r="H97" s="145"/>
      <c r="I97" s="155"/>
    </row>
    <row r="98" spans="1:9" s="125" customFormat="1" ht="15" customHeight="1" x14ac:dyDescent="0.25">
      <c r="A98" s="149">
        <v>43916</v>
      </c>
      <c r="B98" s="89">
        <v>129</v>
      </c>
      <c r="C98" s="482" t="s">
        <v>529</v>
      </c>
      <c r="D98" s="482"/>
      <c r="E98" s="482"/>
      <c r="F98" s="149"/>
      <c r="G98" s="89"/>
      <c r="H98" s="145"/>
      <c r="I98" s="155"/>
    </row>
    <row r="99" spans="1:9" s="125" customFormat="1" ht="15" customHeight="1" x14ac:dyDescent="0.25">
      <c r="A99" s="149">
        <v>43917</v>
      </c>
      <c r="B99" s="89">
        <v>1000</v>
      </c>
      <c r="C99" s="482" t="s">
        <v>628</v>
      </c>
      <c r="D99" s="482"/>
      <c r="E99" s="482"/>
      <c r="F99" s="149"/>
      <c r="G99" s="89"/>
      <c r="H99" s="145"/>
      <c r="I99" s="155"/>
    </row>
    <row r="100" spans="1:9" s="125" customFormat="1" ht="15" customHeight="1" x14ac:dyDescent="0.25">
      <c r="A100" s="149">
        <v>43917</v>
      </c>
      <c r="B100" s="89">
        <v>2000</v>
      </c>
      <c r="C100" s="482" t="s">
        <v>628</v>
      </c>
      <c r="D100" s="482"/>
      <c r="E100" s="482"/>
      <c r="F100" s="149"/>
      <c r="G100" s="89"/>
      <c r="H100" s="145"/>
      <c r="I100" s="155"/>
    </row>
    <row r="101" spans="1:9" s="125" customFormat="1" ht="15" customHeight="1" x14ac:dyDescent="0.25">
      <c r="A101" s="149">
        <v>43917</v>
      </c>
      <c r="B101" s="89">
        <v>0.21</v>
      </c>
      <c r="C101" s="491" t="s">
        <v>217</v>
      </c>
      <c r="D101" s="512"/>
      <c r="E101" s="543"/>
      <c r="F101" s="149"/>
      <c r="G101" s="89"/>
      <c r="H101" s="145"/>
      <c r="I101" s="155"/>
    </row>
    <row r="102" spans="1:9" s="125" customFormat="1" ht="15" customHeight="1" x14ac:dyDescent="0.25">
      <c r="A102" s="149">
        <v>43917</v>
      </c>
      <c r="B102" s="89">
        <v>2325.0500000000002</v>
      </c>
      <c r="C102" s="491" t="s">
        <v>705</v>
      </c>
      <c r="D102" s="512"/>
      <c r="E102" s="543"/>
      <c r="F102" s="149"/>
      <c r="G102" s="89"/>
      <c r="H102" s="145"/>
      <c r="I102" s="155"/>
    </row>
    <row r="103" spans="1:9" s="125" customFormat="1" ht="15" customHeight="1" x14ac:dyDescent="0.25">
      <c r="A103" s="149">
        <v>43917</v>
      </c>
      <c r="B103" s="89">
        <v>0.21</v>
      </c>
      <c r="C103" s="491" t="s">
        <v>217</v>
      </c>
      <c r="D103" s="512"/>
      <c r="E103" s="543"/>
      <c r="F103" s="149"/>
      <c r="G103" s="89"/>
      <c r="H103" s="145"/>
      <c r="I103" s="155"/>
    </row>
    <row r="104" spans="1:9" s="125" customFormat="1" ht="15" customHeight="1" x14ac:dyDescent="0.25">
      <c r="A104" s="149">
        <v>43920</v>
      </c>
      <c r="B104" s="89">
        <v>500</v>
      </c>
      <c r="C104" s="491" t="s">
        <v>676</v>
      </c>
      <c r="D104" s="512"/>
      <c r="E104" s="543"/>
      <c r="F104" s="149"/>
      <c r="G104" s="89"/>
      <c r="H104" s="145"/>
      <c r="I104" s="155"/>
    </row>
    <row r="105" spans="1:9" s="125" customFormat="1" ht="15" customHeight="1" x14ac:dyDescent="0.25">
      <c r="A105" s="149">
        <v>43920</v>
      </c>
      <c r="B105" s="89">
        <v>5000</v>
      </c>
      <c r="C105" s="491" t="s">
        <v>706</v>
      </c>
      <c r="D105" s="512"/>
      <c r="E105" s="543"/>
      <c r="F105" s="149"/>
      <c r="G105" s="89"/>
      <c r="H105" s="145"/>
      <c r="I105" s="155"/>
    </row>
    <row r="106" spans="1:9" s="125" customFormat="1" ht="15" customHeight="1" x14ac:dyDescent="0.25">
      <c r="A106" s="149">
        <v>43920</v>
      </c>
      <c r="B106" s="89">
        <v>0.21</v>
      </c>
      <c r="C106" s="491" t="s">
        <v>217</v>
      </c>
      <c r="D106" s="512"/>
      <c r="E106" s="543"/>
      <c r="F106" s="149"/>
      <c r="G106" s="89"/>
      <c r="H106" s="145"/>
      <c r="I106" s="155"/>
    </row>
    <row r="107" spans="1:9" s="125" customFormat="1" ht="15" customHeight="1" x14ac:dyDescent="0.25">
      <c r="A107" s="149">
        <v>43921</v>
      </c>
      <c r="B107" s="89">
        <v>12186.91</v>
      </c>
      <c r="C107" s="482" t="s">
        <v>343</v>
      </c>
      <c r="D107" s="482"/>
      <c r="E107" s="482"/>
      <c r="F107" s="149"/>
      <c r="G107" s="89"/>
      <c r="H107" s="145"/>
      <c r="I107" s="155"/>
    </row>
    <row r="108" spans="1:9" s="125" customFormat="1" ht="15" customHeight="1" x14ac:dyDescent="0.25">
      <c r="A108" s="149">
        <v>43921</v>
      </c>
      <c r="B108" s="89">
        <v>3222</v>
      </c>
      <c r="C108" s="482" t="s">
        <v>707</v>
      </c>
      <c r="D108" s="482"/>
      <c r="E108" s="482"/>
      <c r="F108" s="149"/>
      <c r="G108" s="89"/>
      <c r="H108" s="145"/>
      <c r="I108" s="155"/>
    </row>
    <row r="109" spans="1:9" s="125" customFormat="1" ht="15" customHeight="1" x14ac:dyDescent="0.25">
      <c r="A109" s="149">
        <v>43921</v>
      </c>
      <c r="B109" s="89">
        <v>0.21</v>
      </c>
      <c r="C109" s="491" t="s">
        <v>217</v>
      </c>
      <c r="D109" s="512"/>
      <c r="E109" s="543"/>
      <c r="F109" s="149"/>
      <c r="G109" s="89"/>
      <c r="H109" s="145"/>
      <c r="I109" s="155"/>
    </row>
    <row r="110" spans="1:9" s="125" customFormat="1" ht="15" customHeight="1" x14ac:dyDescent="0.25">
      <c r="A110" s="149">
        <v>43921</v>
      </c>
      <c r="B110" s="89">
        <v>773</v>
      </c>
      <c r="C110" s="482" t="s">
        <v>289</v>
      </c>
      <c r="D110" s="482"/>
      <c r="E110" s="482"/>
      <c r="F110" s="149"/>
      <c r="G110" s="89"/>
      <c r="H110" s="145"/>
      <c r="I110" s="155"/>
    </row>
    <row r="111" spans="1:9" s="125" customFormat="1" ht="15" customHeight="1" x14ac:dyDescent="0.25">
      <c r="A111" s="149">
        <v>43921</v>
      </c>
      <c r="B111" s="89">
        <v>0.21</v>
      </c>
      <c r="C111" s="491" t="s">
        <v>217</v>
      </c>
      <c r="D111" s="512"/>
      <c r="E111" s="543"/>
      <c r="F111" s="149"/>
      <c r="G111" s="89"/>
      <c r="H111" s="145"/>
      <c r="I111" s="155"/>
    </row>
    <row r="112" spans="1:9" s="125" customFormat="1" ht="15" customHeight="1" x14ac:dyDescent="0.25">
      <c r="A112" s="149">
        <v>43921</v>
      </c>
      <c r="B112" s="89">
        <v>773</v>
      </c>
      <c r="C112" s="491" t="s">
        <v>692</v>
      </c>
      <c r="D112" s="512"/>
      <c r="E112" s="543"/>
      <c r="F112" s="149"/>
      <c r="G112" s="89"/>
      <c r="H112" s="145"/>
      <c r="I112" s="155"/>
    </row>
    <row r="113" spans="1:9" s="125" customFormat="1" ht="15" customHeight="1" x14ac:dyDescent="0.25">
      <c r="A113" s="149">
        <v>43921</v>
      </c>
      <c r="B113" s="89">
        <v>773</v>
      </c>
      <c r="C113" s="482" t="s">
        <v>693</v>
      </c>
      <c r="D113" s="482"/>
      <c r="E113" s="482"/>
      <c r="F113" s="149"/>
      <c r="G113" s="89"/>
      <c r="H113" s="145"/>
      <c r="I113" s="155"/>
    </row>
    <row r="114" spans="1:9" s="125" customFormat="1" ht="15" customHeight="1" x14ac:dyDescent="0.25">
      <c r="A114" s="149">
        <v>43921</v>
      </c>
      <c r="B114" s="89">
        <v>2320</v>
      </c>
      <c r="C114" s="482" t="s">
        <v>397</v>
      </c>
      <c r="D114" s="482"/>
      <c r="E114" s="482"/>
      <c r="F114" s="149"/>
      <c r="G114" s="89"/>
      <c r="H114" s="145"/>
      <c r="I114" s="155"/>
    </row>
    <row r="115" spans="1:9" s="125" customFormat="1" ht="15" customHeight="1" x14ac:dyDescent="0.25">
      <c r="A115" s="149">
        <v>43921</v>
      </c>
      <c r="B115" s="89">
        <v>0.21</v>
      </c>
      <c r="C115" s="491" t="s">
        <v>217</v>
      </c>
      <c r="D115" s="512"/>
      <c r="E115" s="543"/>
      <c r="F115" s="149"/>
      <c r="G115" s="89"/>
      <c r="H115" s="145"/>
      <c r="I115" s="155"/>
    </row>
  </sheetData>
  <mergeCells count="147">
    <mergeCell ref="C114:E114"/>
    <mergeCell ref="C115:E115"/>
    <mergeCell ref="C109:E109"/>
    <mergeCell ref="C110:E110"/>
    <mergeCell ref="C111:E111"/>
    <mergeCell ref="C112:E112"/>
    <mergeCell ref="C113:E113"/>
    <mergeCell ref="C103:E103"/>
    <mergeCell ref="C104:E104"/>
    <mergeCell ref="C106:E106"/>
    <mergeCell ref="C105:E105"/>
    <mergeCell ref="C107:E107"/>
    <mergeCell ref="C108:E108"/>
    <mergeCell ref="C96:E96"/>
    <mergeCell ref="C97:E97"/>
    <mergeCell ref="C98:E98"/>
    <mergeCell ref="C99:E99"/>
    <mergeCell ref="C100:E100"/>
    <mergeCell ref="C101:E101"/>
    <mergeCell ref="C90:E90"/>
    <mergeCell ref="C91:E91"/>
    <mergeCell ref="C92:E92"/>
    <mergeCell ref="C93:E93"/>
    <mergeCell ref="C94:E94"/>
    <mergeCell ref="C95:E95"/>
    <mergeCell ref="C84:E84"/>
    <mergeCell ref="C85:E85"/>
    <mergeCell ref="C86:E86"/>
    <mergeCell ref="C87:E87"/>
    <mergeCell ref="C88:E88"/>
    <mergeCell ref="C89:E89"/>
    <mergeCell ref="C76:E76"/>
    <mergeCell ref="C77:E77"/>
    <mergeCell ref="C78:E78"/>
    <mergeCell ref="C79:E79"/>
    <mergeCell ref="C80:E80"/>
    <mergeCell ref="C81:E81"/>
    <mergeCell ref="C82:E82"/>
    <mergeCell ref="C83:E83"/>
    <mergeCell ref="C70:E70"/>
    <mergeCell ref="C71:E71"/>
    <mergeCell ref="C72:E72"/>
    <mergeCell ref="C73:E73"/>
    <mergeCell ref="C74:E74"/>
    <mergeCell ref="C75:E75"/>
    <mergeCell ref="C53:E53"/>
    <mergeCell ref="C54:E54"/>
    <mergeCell ref="C55:E55"/>
    <mergeCell ref="C56:E56"/>
    <mergeCell ref="C57:E57"/>
    <mergeCell ref="C64:E64"/>
    <mergeCell ref="C65:E65"/>
    <mergeCell ref="C66:E66"/>
    <mergeCell ref="C67:E67"/>
    <mergeCell ref="C68:E68"/>
    <mergeCell ref="C69:E69"/>
    <mergeCell ref="C58:E58"/>
    <mergeCell ref="C59:E59"/>
    <mergeCell ref="C60:E60"/>
    <mergeCell ref="C61:E61"/>
    <mergeCell ref="C62:E62"/>
    <mergeCell ref="C63:E63"/>
    <mergeCell ref="C46:E46"/>
    <mergeCell ref="C47:E47"/>
    <mergeCell ref="C48:E48"/>
    <mergeCell ref="C49:E49"/>
    <mergeCell ref="C50:E50"/>
    <mergeCell ref="C51:E51"/>
    <mergeCell ref="C52:E52"/>
    <mergeCell ref="C42:E42"/>
    <mergeCell ref="H42:I42"/>
    <mergeCell ref="C43:E43"/>
    <mergeCell ref="H43:I43"/>
    <mergeCell ref="C44:E44"/>
    <mergeCell ref="C45:E45"/>
    <mergeCell ref="C39:E39"/>
    <mergeCell ref="H39:I39"/>
    <mergeCell ref="C40:E40"/>
    <mergeCell ref="H40:I40"/>
    <mergeCell ref="C41:E41"/>
    <mergeCell ref="H41:I41"/>
    <mergeCell ref="C35:E35"/>
    <mergeCell ref="H35:I35"/>
    <mergeCell ref="C36:E36"/>
    <mergeCell ref="H36:I36"/>
    <mergeCell ref="C37:E37"/>
    <mergeCell ref="C38:E38"/>
    <mergeCell ref="H38:I38"/>
    <mergeCell ref="C31:E31"/>
    <mergeCell ref="H31:I31"/>
    <mergeCell ref="C32:E32"/>
    <mergeCell ref="H32:I32"/>
    <mergeCell ref="C33:E33"/>
    <mergeCell ref="C34:E34"/>
    <mergeCell ref="H34:I34"/>
    <mergeCell ref="C27:E27"/>
    <mergeCell ref="H27:I27"/>
    <mergeCell ref="C28:E28"/>
    <mergeCell ref="C29:E29"/>
    <mergeCell ref="C30:E30"/>
    <mergeCell ref="H30:I30"/>
    <mergeCell ref="C23:E23"/>
    <mergeCell ref="H23:I23"/>
    <mergeCell ref="C24:E24"/>
    <mergeCell ref="H24:I24"/>
    <mergeCell ref="C25:E25"/>
    <mergeCell ref="H25:I25"/>
    <mergeCell ref="C26:E26"/>
    <mergeCell ref="C11:D11"/>
    <mergeCell ref="G11:H11"/>
    <mergeCell ref="A12:I12"/>
    <mergeCell ref="C20:E20"/>
    <mergeCell ref="H20:I20"/>
    <mergeCell ref="C21:E21"/>
    <mergeCell ref="H21:I21"/>
    <mergeCell ref="C22:E22"/>
    <mergeCell ref="H22:I22"/>
    <mergeCell ref="C17:E17"/>
    <mergeCell ref="H17:I17"/>
    <mergeCell ref="C18:E18"/>
    <mergeCell ref="H18:I18"/>
    <mergeCell ref="C19:E19"/>
    <mergeCell ref="H19:I19"/>
    <mergeCell ref="C102:E102"/>
    <mergeCell ref="C6:D6"/>
    <mergeCell ref="G6:H6"/>
    <mergeCell ref="C7:D7"/>
    <mergeCell ref="G7:H7"/>
    <mergeCell ref="C8:D8"/>
    <mergeCell ref="G8:H8"/>
    <mergeCell ref="C2:I2"/>
    <mergeCell ref="C3:D4"/>
    <mergeCell ref="E3:F3"/>
    <mergeCell ref="G3:H3"/>
    <mergeCell ref="I3:I4"/>
    <mergeCell ref="C5:D5"/>
    <mergeCell ref="G5:H5"/>
    <mergeCell ref="A13:I13"/>
    <mergeCell ref="A14:E14"/>
    <mergeCell ref="F14:I14"/>
    <mergeCell ref="C15:E15"/>
    <mergeCell ref="H15:I15"/>
    <mergeCell ref="C16:E16"/>
    <mergeCell ref="H16:I16"/>
    <mergeCell ref="C9:D9"/>
    <mergeCell ref="C10:D10"/>
    <mergeCell ref="G10:H10"/>
  </mergeCells>
  <pageMargins left="0.7" right="0.7" top="0.75" bottom="0.75" header="0.3" footer="0.3"/>
  <pageSetup paperSize="9" scale="77" orientation="landscape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opLeftCell="A7" zoomScaleNormal="100" workbookViewId="0">
      <selection activeCell="C18" sqref="C18:E18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711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424" t="s">
        <v>1</v>
      </c>
      <c r="H3" s="538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/>
      <c r="I4" s="412"/>
    </row>
    <row r="5" spans="1:9" ht="30.75" customHeight="1" x14ac:dyDescent="0.25">
      <c r="C5" s="539" t="s">
        <v>712</v>
      </c>
      <c r="D5" s="540"/>
      <c r="E5" s="156">
        <v>60393.79</v>
      </c>
      <c r="F5" s="156">
        <v>5881.8</v>
      </c>
      <c r="G5" s="541">
        <v>1235</v>
      </c>
      <c r="H5" s="542"/>
      <c r="I5" s="27"/>
    </row>
    <row r="6" spans="1:9" x14ac:dyDescent="0.25">
      <c r="C6" s="532" t="s">
        <v>3</v>
      </c>
      <c r="D6" s="533"/>
      <c r="E6" s="158">
        <v>19364</v>
      </c>
      <c r="F6" s="158">
        <v>50847.08</v>
      </c>
      <c r="G6" s="541">
        <v>182</v>
      </c>
      <c r="H6" s="542"/>
      <c r="I6" s="28"/>
    </row>
    <row r="7" spans="1:9" x14ac:dyDescent="0.25">
      <c r="C7" s="494" t="s">
        <v>625</v>
      </c>
      <c r="D7" s="495"/>
      <c r="E7" s="158">
        <v>1309.6500000000001</v>
      </c>
      <c r="F7" s="158">
        <v>1623.5</v>
      </c>
      <c r="G7" s="541">
        <v>0</v>
      </c>
      <c r="H7" s="542"/>
      <c r="I7" s="28"/>
    </row>
    <row r="8" spans="1:9" x14ac:dyDescent="0.25">
      <c r="C8" s="494" t="s">
        <v>671</v>
      </c>
      <c r="D8" s="495"/>
      <c r="E8" s="158"/>
      <c r="F8" s="158"/>
      <c r="G8" s="541">
        <v>0</v>
      </c>
      <c r="H8" s="542"/>
      <c r="I8" s="28"/>
    </row>
    <row r="9" spans="1:9" x14ac:dyDescent="0.25">
      <c r="C9" s="494" t="s">
        <v>714</v>
      </c>
      <c r="D9" s="495"/>
      <c r="E9" s="158">
        <v>4000</v>
      </c>
      <c r="F9" s="158"/>
      <c r="G9" s="26"/>
      <c r="H9" s="160"/>
      <c r="I9" s="28"/>
    </row>
    <row r="10" spans="1:9" x14ac:dyDescent="0.25">
      <c r="C10" s="532" t="s">
        <v>6</v>
      </c>
      <c r="D10" s="533"/>
      <c r="E10" s="10">
        <v>100463.53</v>
      </c>
      <c r="F10" s="158">
        <v>49641.53</v>
      </c>
      <c r="G10" s="541">
        <v>0</v>
      </c>
      <c r="H10" s="542"/>
      <c r="I10" s="28"/>
    </row>
    <row r="11" spans="1:9" ht="36.75" customHeight="1" thickBot="1" x14ac:dyDescent="0.3">
      <c r="C11" s="420" t="s">
        <v>713</v>
      </c>
      <c r="D11" s="421"/>
      <c r="E11" s="157">
        <f>E5+E6+E7+E8+E9+F10-E10</f>
        <v>34245.440000000002</v>
      </c>
      <c r="F11" s="157">
        <f>F5+F6+F7-F10</f>
        <v>8710.8500000000058</v>
      </c>
      <c r="G11" s="422">
        <f>G5+G6+G7+G8-G10</f>
        <v>1417</v>
      </c>
      <c r="H11" s="422"/>
      <c r="I11" s="30"/>
    </row>
    <row r="12" spans="1:9" ht="15.75" thickBot="1" x14ac:dyDescent="0.3">
      <c r="A12" s="366"/>
      <c r="B12" s="366"/>
      <c r="C12" s="366"/>
      <c r="D12" s="366"/>
      <c r="E12" s="366"/>
      <c r="F12" s="366"/>
      <c r="G12" s="366"/>
      <c r="H12" s="366"/>
      <c r="I12" s="366"/>
    </row>
    <row r="13" spans="1:9" ht="15" customHeight="1" thickBot="1" x14ac:dyDescent="0.3">
      <c r="A13" s="416" t="s">
        <v>7</v>
      </c>
      <c r="B13" s="417"/>
      <c r="C13" s="417"/>
      <c r="D13" s="417"/>
      <c r="E13" s="417"/>
      <c r="F13" s="417"/>
      <c r="G13" s="417"/>
      <c r="H13" s="417"/>
      <c r="I13" s="417"/>
    </row>
    <row r="14" spans="1:9" ht="15.75" thickBot="1" x14ac:dyDescent="0.3">
      <c r="A14" s="409" t="s">
        <v>0</v>
      </c>
      <c r="B14" s="410"/>
      <c r="C14" s="410"/>
      <c r="D14" s="410"/>
      <c r="E14" s="411"/>
      <c r="F14" s="409" t="s">
        <v>1</v>
      </c>
      <c r="G14" s="410"/>
      <c r="H14" s="410"/>
      <c r="I14" s="411"/>
    </row>
    <row r="15" spans="1:9" ht="15" customHeight="1" x14ac:dyDescent="0.25">
      <c r="A15" s="111" t="s">
        <v>30</v>
      </c>
      <c r="B15" s="111" t="s">
        <v>31</v>
      </c>
      <c r="C15" s="380" t="s">
        <v>32</v>
      </c>
      <c r="D15" s="380"/>
      <c r="E15" s="380"/>
      <c r="F15" s="111" t="s">
        <v>30</v>
      </c>
      <c r="G15" s="111" t="s">
        <v>31</v>
      </c>
      <c r="H15" s="380" t="s">
        <v>32</v>
      </c>
      <c r="I15" s="380"/>
    </row>
    <row r="16" spans="1:9" s="125" customFormat="1" ht="15" customHeight="1" x14ac:dyDescent="0.25">
      <c r="A16" s="149">
        <v>43922</v>
      </c>
      <c r="B16" s="89">
        <v>129</v>
      </c>
      <c r="C16" s="482" t="s">
        <v>529</v>
      </c>
      <c r="D16" s="482"/>
      <c r="E16" s="482"/>
      <c r="F16" s="149"/>
      <c r="G16" s="89"/>
      <c r="H16" s="482"/>
      <c r="I16" s="482"/>
    </row>
    <row r="17" spans="1:9" s="125" customFormat="1" ht="15" customHeight="1" x14ac:dyDescent="0.25">
      <c r="A17" s="149">
        <v>43924</v>
      </c>
      <c r="B17" s="89">
        <v>141.6</v>
      </c>
      <c r="C17" s="482" t="s">
        <v>705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43924</v>
      </c>
      <c r="B18" s="89">
        <v>0.21</v>
      </c>
      <c r="C18" s="491" t="s">
        <v>217</v>
      </c>
      <c r="D18" s="512"/>
      <c r="E18" s="543"/>
      <c r="F18" s="149"/>
      <c r="G18" s="89"/>
      <c r="H18" s="482"/>
      <c r="I18" s="482"/>
    </row>
    <row r="19" spans="1:9" s="125" customFormat="1" ht="15" customHeight="1" x14ac:dyDescent="0.25">
      <c r="A19" s="149">
        <v>43924</v>
      </c>
      <c r="B19" s="89">
        <v>60</v>
      </c>
      <c r="C19" s="482" t="s">
        <v>239</v>
      </c>
      <c r="D19" s="482"/>
      <c r="E19" s="482"/>
      <c r="F19" s="149"/>
      <c r="G19" s="89"/>
      <c r="H19" s="482"/>
      <c r="I19" s="482"/>
    </row>
    <row r="20" spans="1:9" s="125" customFormat="1" ht="15" customHeight="1" x14ac:dyDescent="0.25">
      <c r="A20" s="149">
        <v>43927</v>
      </c>
      <c r="B20" s="89">
        <v>2000</v>
      </c>
      <c r="C20" s="482" t="s">
        <v>628</v>
      </c>
      <c r="D20" s="482"/>
      <c r="E20" s="482"/>
      <c r="F20" s="149"/>
      <c r="G20" s="89"/>
      <c r="H20" s="482"/>
      <c r="I20" s="482"/>
    </row>
    <row r="21" spans="1:9" s="125" customFormat="1" ht="15" customHeight="1" x14ac:dyDescent="0.25">
      <c r="A21" s="149">
        <v>43927</v>
      </c>
      <c r="B21" s="89">
        <v>0.21</v>
      </c>
      <c r="C21" s="491" t="s">
        <v>217</v>
      </c>
      <c r="D21" s="512"/>
      <c r="E21" s="543"/>
      <c r="F21" s="149"/>
      <c r="G21" s="89"/>
      <c r="H21" s="482"/>
      <c r="I21" s="482"/>
    </row>
    <row r="22" spans="1:9" s="125" customFormat="1" ht="15" customHeight="1" x14ac:dyDescent="0.25">
      <c r="A22" s="149">
        <v>43927</v>
      </c>
      <c r="B22" s="89">
        <v>2419.9699999999998</v>
      </c>
      <c r="C22" s="491" t="s">
        <v>647</v>
      </c>
      <c r="D22" s="512"/>
      <c r="E22" s="543"/>
      <c r="F22" s="149"/>
      <c r="G22" s="89"/>
      <c r="H22" s="482"/>
      <c r="I22" s="482"/>
    </row>
    <row r="23" spans="1:9" s="125" customFormat="1" ht="15" customHeight="1" x14ac:dyDescent="0.25">
      <c r="A23" s="149">
        <v>43927</v>
      </c>
      <c r="B23" s="89">
        <v>0.21</v>
      </c>
      <c r="C23" s="491" t="s">
        <v>217</v>
      </c>
      <c r="D23" s="512"/>
      <c r="E23" s="543"/>
      <c r="F23" s="149"/>
      <c r="G23" s="89"/>
      <c r="H23" s="482"/>
      <c r="I23" s="482"/>
    </row>
    <row r="24" spans="1:9" s="125" customFormat="1" ht="15" customHeight="1" x14ac:dyDescent="0.25">
      <c r="A24" s="149">
        <v>43927</v>
      </c>
      <c r="B24" s="89">
        <v>2000</v>
      </c>
      <c r="C24" s="482" t="s">
        <v>626</v>
      </c>
      <c r="D24" s="482"/>
      <c r="E24" s="482"/>
      <c r="F24" s="149"/>
      <c r="G24" s="89"/>
      <c r="H24" s="475"/>
      <c r="I24" s="534"/>
    </row>
    <row r="25" spans="1:9" s="125" customFormat="1" ht="15" customHeight="1" x14ac:dyDescent="0.25">
      <c r="A25" s="149">
        <v>43927</v>
      </c>
      <c r="B25" s="89">
        <v>0.21</v>
      </c>
      <c r="C25" s="491" t="s">
        <v>217</v>
      </c>
      <c r="D25" s="512"/>
      <c r="E25" s="543"/>
      <c r="F25" s="149"/>
      <c r="G25" s="89"/>
      <c r="H25" s="482"/>
      <c r="I25" s="482"/>
    </row>
    <row r="26" spans="1:9" s="125" customFormat="1" ht="15" customHeight="1" x14ac:dyDescent="0.25">
      <c r="A26" s="149">
        <v>43927</v>
      </c>
      <c r="B26" s="89">
        <v>44.5</v>
      </c>
      <c r="C26" s="482" t="s">
        <v>483</v>
      </c>
      <c r="D26" s="482"/>
      <c r="E26" s="482"/>
      <c r="F26" s="149"/>
      <c r="G26" s="89"/>
      <c r="H26" s="50"/>
      <c r="I26" s="161"/>
    </row>
    <row r="27" spans="1:9" s="125" customFormat="1" ht="15" customHeight="1" x14ac:dyDescent="0.25">
      <c r="A27" s="149">
        <v>43928</v>
      </c>
      <c r="B27" s="89">
        <v>400</v>
      </c>
      <c r="C27" s="482" t="s">
        <v>628</v>
      </c>
      <c r="D27" s="482"/>
      <c r="E27" s="482"/>
      <c r="F27" s="149"/>
      <c r="G27" s="89"/>
      <c r="H27" s="475"/>
      <c r="I27" s="534"/>
    </row>
    <row r="28" spans="1:9" s="125" customFormat="1" ht="15" customHeight="1" x14ac:dyDescent="0.25">
      <c r="A28" s="149">
        <v>43928</v>
      </c>
      <c r="B28" s="89">
        <v>200</v>
      </c>
      <c r="C28" s="482" t="s">
        <v>628</v>
      </c>
      <c r="D28" s="482"/>
      <c r="E28" s="482"/>
      <c r="F28" s="149"/>
      <c r="G28" s="89"/>
      <c r="H28" s="145"/>
      <c r="I28" s="155"/>
    </row>
    <row r="29" spans="1:9" s="125" customFormat="1" ht="15" customHeight="1" x14ac:dyDescent="0.25">
      <c r="A29" s="149">
        <v>43928</v>
      </c>
      <c r="B29" s="89">
        <v>0.21</v>
      </c>
      <c r="C29" s="491" t="s">
        <v>217</v>
      </c>
      <c r="D29" s="512"/>
      <c r="E29" s="543"/>
      <c r="F29" s="149"/>
      <c r="G29" s="89"/>
      <c r="H29" s="145"/>
      <c r="I29" s="155"/>
    </row>
    <row r="30" spans="1:9" s="125" customFormat="1" ht="15" customHeight="1" x14ac:dyDescent="0.25">
      <c r="A30" s="149">
        <v>43929</v>
      </c>
      <c r="B30" s="89">
        <v>1000</v>
      </c>
      <c r="C30" s="482" t="s">
        <v>628</v>
      </c>
      <c r="D30" s="482"/>
      <c r="E30" s="482"/>
      <c r="F30" s="149"/>
      <c r="G30" s="89"/>
      <c r="H30" s="475"/>
      <c r="I30" s="534"/>
    </row>
    <row r="31" spans="1:9" s="125" customFormat="1" ht="15" customHeight="1" x14ac:dyDescent="0.25">
      <c r="A31" s="149">
        <v>43929</v>
      </c>
      <c r="B31" s="89">
        <v>0.21</v>
      </c>
      <c r="C31" s="491" t="s">
        <v>217</v>
      </c>
      <c r="D31" s="512"/>
      <c r="E31" s="543"/>
      <c r="F31" s="149"/>
      <c r="G31" s="89"/>
      <c r="H31" s="145"/>
      <c r="I31" s="155"/>
    </row>
    <row r="32" spans="1:9" s="125" customFormat="1" ht="15" customHeight="1" x14ac:dyDescent="0.25">
      <c r="A32" s="149">
        <v>43929</v>
      </c>
      <c r="B32" s="89">
        <v>2950</v>
      </c>
      <c r="C32" s="491" t="s">
        <v>715</v>
      </c>
      <c r="D32" s="512"/>
      <c r="E32" s="543"/>
      <c r="F32" s="149"/>
      <c r="G32" s="89"/>
      <c r="H32" s="475"/>
      <c r="I32" s="534"/>
    </row>
    <row r="33" spans="1:9" s="125" customFormat="1" ht="15" customHeight="1" x14ac:dyDescent="0.25">
      <c r="A33" s="149">
        <v>43929</v>
      </c>
      <c r="B33" s="89">
        <v>0.21</v>
      </c>
      <c r="C33" s="491" t="s">
        <v>217</v>
      </c>
      <c r="D33" s="512"/>
      <c r="E33" s="543"/>
      <c r="F33" s="149"/>
      <c r="G33" s="89"/>
      <c r="H33" s="475"/>
      <c r="I33" s="534"/>
    </row>
    <row r="34" spans="1:9" s="125" customFormat="1" ht="15" customHeight="1" x14ac:dyDescent="0.25">
      <c r="A34" s="149">
        <v>43929</v>
      </c>
      <c r="B34" s="89">
        <v>129</v>
      </c>
      <c r="C34" s="482" t="s">
        <v>529</v>
      </c>
      <c r="D34" s="482"/>
      <c r="E34" s="482"/>
      <c r="F34" s="149"/>
      <c r="G34" s="89"/>
      <c r="H34" s="145"/>
      <c r="I34" s="155"/>
    </row>
    <row r="35" spans="1:9" s="125" customFormat="1" ht="15" customHeight="1" x14ac:dyDescent="0.25">
      <c r="A35" s="149">
        <v>43929</v>
      </c>
      <c r="B35" s="89">
        <v>2807.73</v>
      </c>
      <c r="C35" s="544" t="s">
        <v>687</v>
      </c>
      <c r="D35" s="545"/>
      <c r="E35" s="546"/>
      <c r="F35" s="149"/>
      <c r="G35" s="89"/>
      <c r="H35" s="475"/>
      <c r="I35" s="534"/>
    </row>
    <row r="36" spans="1:9" s="125" customFormat="1" ht="15" customHeight="1" x14ac:dyDescent="0.25">
      <c r="A36" s="149">
        <v>43929</v>
      </c>
      <c r="B36" s="89">
        <v>2851.87</v>
      </c>
      <c r="C36" s="547" t="s">
        <v>686</v>
      </c>
      <c r="D36" s="548"/>
      <c r="E36" s="549"/>
      <c r="F36" s="149"/>
      <c r="G36" s="89"/>
      <c r="H36" s="475"/>
      <c r="I36" s="534"/>
    </row>
    <row r="37" spans="1:9" s="125" customFormat="1" ht="15" customHeight="1" x14ac:dyDescent="0.25">
      <c r="A37" s="149">
        <v>43929</v>
      </c>
      <c r="B37" s="89">
        <v>2964.87</v>
      </c>
      <c r="C37" s="547" t="s">
        <v>716</v>
      </c>
      <c r="D37" s="548"/>
      <c r="E37" s="549"/>
      <c r="F37" s="149"/>
      <c r="G37" s="89"/>
      <c r="H37" s="475"/>
      <c r="I37" s="534"/>
    </row>
    <row r="38" spans="1:9" s="125" customFormat="1" ht="15" customHeight="1" x14ac:dyDescent="0.25">
      <c r="A38" s="149">
        <v>43929</v>
      </c>
      <c r="B38" s="89">
        <v>3031.09</v>
      </c>
      <c r="C38" s="547" t="s">
        <v>684</v>
      </c>
      <c r="D38" s="548"/>
      <c r="E38" s="549"/>
      <c r="F38" s="149"/>
      <c r="G38" s="89"/>
      <c r="H38" s="145"/>
      <c r="I38" s="155"/>
    </row>
    <row r="39" spans="1:9" s="125" customFormat="1" ht="15" customHeight="1" x14ac:dyDescent="0.25">
      <c r="A39" s="149">
        <v>43929</v>
      </c>
      <c r="B39" s="89">
        <v>2997.98</v>
      </c>
      <c r="C39" s="547" t="s">
        <v>683</v>
      </c>
      <c r="D39" s="548"/>
      <c r="E39" s="549"/>
      <c r="F39" s="149"/>
      <c r="G39" s="89"/>
      <c r="H39" s="475"/>
      <c r="I39" s="534"/>
    </row>
    <row r="40" spans="1:9" s="125" customFormat="1" ht="15" customHeight="1" x14ac:dyDescent="0.25">
      <c r="A40" s="149">
        <v>43929</v>
      </c>
      <c r="B40" s="89">
        <v>2964.87</v>
      </c>
      <c r="C40" s="547" t="s">
        <v>404</v>
      </c>
      <c r="D40" s="548"/>
      <c r="E40" s="549"/>
      <c r="F40" s="149"/>
      <c r="G40" s="89"/>
      <c r="H40" s="475"/>
      <c r="I40" s="534"/>
    </row>
    <row r="41" spans="1:9" s="125" customFormat="1" ht="15" customHeight="1" x14ac:dyDescent="0.25">
      <c r="A41" s="149">
        <v>43929</v>
      </c>
      <c r="B41" s="89">
        <v>2807.73</v>
      </c>
      <c r="C41" s="547" t="s">
        <v>699</v>
      </c>
      <c r="D41" s="548"/>
      <c r="E41" s="549"/>
      <c r="F41" s="149"/>
      <c r="G41" s="89"/>
      <c r="H41" s="475"/>
      <c r="I41" s="534"/>
    </row>
    <row r="42" spans="1:9" s="125" customFormat="1" ht="15" customHeight="1" x14ac:dyDescent="0.25">
      <c r="A42" s="149">
        <v>43929</v>
      </c>
      <c r="B42" s="89">
        <v>2920.73</v>
      </c>
      <c r="C42" s="547" t="s">
        <v>388</v>
      </c>
      <c r="D42" s="548"/>
      <c r="E42" s="549"/>
      <c r="F42" s="149"/>
      <c r="G42" s="89"/>
      <c r="H42" s="475"/>
      <c r="I42" s="534"/>
    </row>
    <row r="43" spans="1:9" s="125" customFormat="1" ht="15" customHeight="1" x14ac:dyDescent="0.25">
      <c r="A43" s="149">
        <v>43929</v>
      </c>
      <c r="B43" s="89">
        <v>1784.87</v>
      </c>
      <c r="C43" s="547" t="s">
        <v>409</v>
      </c>
      <c r="D43" s="548"/>
      <c r="E43" s="549"/>
      <c r="F43" s="149"/>
      <c r="G43" s="89"/>
      <c r="H43" s="475"/>
      <c r="I43" s="534"/>
    </row>
    <row r="44" spans="1:9" s="125" customFormat="1" ht="15" customHeight="1" x14ac:dyDescent="0.25">
      <c r="A44" s="149">
        <v>43929</v>
      </c>
      <c r="B44" s="89">
        <v>2986.94</v>
      </c>
      <c r="C44" s="547" t="s">
        <v>681</v>
      </c>
      <c r="D44" s="548"/>
      <c r="E44" s="549"/>
      <c r="F44" s="149"/>
      <c r="G44" s="89"/>
      <c r="H44" s="475"/>
      <c r="I44" s="534"/>
    </row>
    <row r="45" spans="1:9" s="125" customFormat="1" ht="15" customHeight="1" x14ac:dyDescent="0.25">
      <c r="A45" s="149">
        <v>43929</v>
      </c>
      <c r="B45" s="89">
        <v>2373.94</v>
      </c>
      <c r="C45" s="550" t="s">
        <v>682</v>
      </c>
      <c r="D45" s="551"/>
      <c r="E45" s="552"/>
      <c r="F45" s="149"/>
      <c r="G45" s="89"/>
      <c r="H45" s="145"/>
      <c r="I45" s="155"/>
    </row>
    <row r="46" spans="1:9" s="125" customFormat="1" ht="15" customHeight="1" x14ac:dyDescent="0.25">
      <c r="A46" s="149">
        <v>43930</v>
      </c>
      <c r="B46" s="89">
        <v>2000</v>
      </c>
      <c r="C46" s="482" t="s">
        <v>628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43930</v>
      </c>
      <c r="B47" s="89">
        <v>0.21</v>
      </c>
      <c r="C47" s="491" t="s">
        <v>217</v>
      </c>
      <c r="D47" s="512"/>
      <c r="E47" s="543"/>
      <c r="F47" s="149"/>
      <c r="G47" s="89"/>
      <c r="H47" s="145"/>
      <c r="I47" s="155"/>
    </row>
    <row r="48" spans="1:9" s="125" customFormat="1" ht="15" customHeight="1" x14ac:dyDescent="0.25">
      <c r="A48" s="149">
        <v>43930</v>
      </c>
      <c r="B48" s="89">
        <v>352</v>
      </c>
      <c r="C48" s="544" t="s">
        <v>717</v>
      </c>
      <c r="D48" s="545"/>
      <c r="E48" s="546"/>
      <c r="F48" s="149"/>
      <c r="G48" s="89"/>
      <c r="H48" s="145"/>
      <c r="I48" s="155"/>
    </row>
    <row r="49" spans="1:9" s="125" customFormat="1" ht="15" customHeight="1" x14ac:dyDescent="0.25">
      <c r="A49" s="149">
        <v>43930</v>
      </c>
      <c r="B49" s="89">
        <v>452</v>
      </c>
      <c r="C49" s="547" t="s">
        <v>717</v>
      </c>
      <c r="D49" s="548"/>
      <c r="E49" s="549"/>
      <c r="F49" s="149"/>
      <c r="G49" s="89"/>
      <c r="H49" s="145"/>
      <c r="I49" s="155"/>
    </row>
    <row r="50" spans="1:9" s="125" customFormat="1" ht="15" customHeight="1" x14ac:dyDescent="0.25">
      <c r="A50" s="149">
        <v>43930</v>
      </c>
      <c r="B50" s="89">
        <v>388</v>
      </c>
      <c r="C50" s="550" t="s">
        <v>717</v>
      </c>
      <c r="D50" s="551"/>
      <c r="E50" s="552"/>
      <c r="F50" s="149"/>
      <c r="G50" s="89"/>
      <c r="H50" s="145"/>
      <c r="I50" s="155"/>
    </row>
    <row r="51" spans="1:9" s="125" customFormat="1" ht="15" customHeight="1" x14ac:dyDescent="0.25">
      <c r="A51" s="149">
        <v>43930</v>
      </c>
      <c r="B51" s="89">
        <v>4920</v>
      </c>
      <c r="C51" s="482" t="s">
        <v>705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43930</v>
      </c>
      <c r="B52" s="89">
        <v>0.21</v>
      </c>
      <c r="C52" s="491" t="s">
        <v>217</v>
      </c>
      <c r="D52" s="512"/>
      <c r="E52" s="543"/>
      <c r="F52" s="149"/>
      <c r="G52" s="89"/>
      <c r="H52" s="145"/>
      <c r="I52" s="155"/>
    </row>
    <row r="53" spans="1:9" s="125" customFormat="1" ht="15" customHeight="1" x14ac:dyDescent="0.25">
      <c r="A53" s="149">
        <v>43930</v>
      </c>
      <c r="B53" s="89">
        <v>212.1</v>
      </c>
      <c r="C53" s="491" t="s">
        <v>718</v>
      </c>
      <c r="D53" s="512"/>
      <c r="E53" s="543"/>
      <c r="F53" s="149"/>
      <c r="G53" s="89"/>
      <c r="H53" s="145"/>
      <c r="I53" s="155"/>
    </row>
    <row r="54" spans="1:9" s="125" customFormat="1" ht="15" customHeight="1" x14ac:dyDescent="0.25">
      <c r="A54" s="149">
        <v>43930</v>
      </c>
      <c r="B54" s="89">
        <v>0.21</v>
      </c>
      <c r="C54" s="491" t="s">
        <v>217</v>
      </c>
      <c r="D54" s="512"/>
      <c r="E54" s="543"/>
      <c r="F54" s="149"/>
      <c r="G54" s="89"/>
      <c r="H54" s="145"/>
      <c r="I54" s="155"/>
    </row>
    <row r="55" spans="1:9" s="125" customFormat="1" ht="15" customHeight="1" x14ac:dyDescent="0.25">
      <c r="A55" s="149">
        <v>43934</v>
      </c>
      <c r="B55" s="89">
        <v>750</v>
      </c>
      <c r="C55" s="482" t="s">
        <v>628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43934</v>
      </c>
      <c r="B56" s="89">
        <v>0.21</v>
      </c>
      <c r="C56" s="491" t="s">
        <v>217</v>
      </c>
      <c r="D56" s="512"/>
      <c r="E56" s="543"/>
      <c r="F56" s="149"/>
      <c r="G56" s="89"/>
      <c r="H56" s="145"/>
      <c r="I56" s="155"/>
    </row>
    <row r="57" spans="1:9" s="125" customFormat="1" ht="15" customHeight="1" x14ac:dyDescent="0.25">
      <c r="A57" s="149">
        <v>43935</v>
      </c>
      <c r="B57" s="89">
        <v>7864.11</v>
      </c>
      <c r="C57" s="482" t="s">
        <v>719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43935</v>
      </c>
      <c r="B58" s="89">
        <v>0.21</v>
      </c>
      <c r="C58" s="491" t="s">
        <v>217</v>
      </c>
      <c r="D58" s="512"/>
      <c r="E58" s="543"/>
      <c r="F58" s="149"/>
      <c r="G58" s="89"/>
      <c r="H58" s="145"/>
      <c r="I58" s="155"/>
    </row>
    <row r="59" spans="1:9" s="125" customFormat="1" ht="15" customHeight="1" x14ac:dyDescent="0.25">
      <c r="A59" s="149">
        <v>43935</v>
      </c>
      <c r="B59" s="89">
        <v>58</v>
      </c>
      <c r="C59" s="482" t="s">
        <v>544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43935</v>
      </c>
      <c r="B60" s="89">
        <v>335</v>
      </c>
      <c r="C60" s="482" t="s">
        <v>22</v>
      </c>
      <c r="D60" s="482"/>
      <c r="E60" s="482"/>
      <c r="F60" s="149"/>
      <c r="G60" s="89"/>
      <c r="H60" s="145"/>
      <c r="I60" s="155"/>
    </row>
    <row r="61" spans="1:9" s="125" customFormat="1" ht="15" customHeight="1" x14ac:dyDescent="0.25">
      <c r="A61" s="149">
        <v>43935</v>
      </c>
      <c r="B61" s="89">
        <v>847</v>
      </c>
      <c r="C61" s="482" t="s">
        <v>570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43935</v>
      </c>
      <c r="B62" s="89">
        <v>498</v>
      </c>
      <c r="C62" s="482" t="s">
        <v>543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43935</v>
      </c>
      <c r="B63" s="89">
        <v>183</v>
      </c>
      <c r="C63" s="482" t="s">
        <v>194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43935</v>
      </c>
      <c r="B64" s="89">
        <v>81</v>
      </c>
      <c r="C64" s="482" t="s">
        <v>21</v>
      </c>
      <c r="D64" s="482"/>
      <c r="E64" s="482"/>
      <c r="F64" s="149"/>
      <c r="G64" s="89"/>
      <c r="H64" s="145"/>
      <c r="I64" s="155"/>
    </row>
    <row r="65" spans="1:9" s="125" customFormat="1" ht="15" customHeight="1" x14ac:dyDescent="0.25">
      <c r="A65" s="149">
        <v>43935</v>
      </c>
      <c r="B65" s="89">
        <v>1406</v>
      </c>
      <c r="C65" s="482" t="s">
        <v>20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43935</v>
      </c>
      <c r="B66" s="89">
        <v>45</v>
      </c>
      <c r="C66" s="482" t="s">
        <v>19</v>
      </c>
      <c r="D66" s="482"/>
      <c r="E66" s="482"/>
      <c r="F66" s="149"/>
      <c r="G66" s="89"/>
      <c r="H66" s="145"/>
      <c r="I66" s="155"/>
    </row>
    <row r="67" spans="1:9" s="125" customFormat="1" ht="15" customHeight="1" x14ac:dyDescent="0.25">
      <c r="A67" s="149">
        <v>43935</v>
      </c>
      <c r="B67" s="89">
        <v>74</v>
      </c>
      <c r="C67" s="482" t="s">
        <v>18</v>
      </c>
      <c r="D67" s="482"/>
      <c r="E67" s="482"/>
      <c r="F67" s="149"/>
      <c r="G67" s="89"/>
      <c r="H67" s="145"/>
      <c r="I67" s="155"/>
    </row>
    <row r="68" spans="1:9" s="125" customFormat="1" ht="15" customHeight="1" x14ac:dyDescent="0.25">
      <c r="A68" s="149">
        <v>43936</v>
      </c>
      <c r="B68" s="89">
        <v>451.35</v>
      </c>
      <c r="C68" s="491" t="s">
        <v>697</v>
      </c>
      <c r="D68" s="512"/>
      <c r="E68" s="543"/>
      <c r="F68" s="149"/>
      <c r="G68" s="89"/>
      <c r="H68" s="145"/>
      <c r="I68" s="155"/>
    </row>
    <row r="69" spans="1:9" s="125" customFormat="1" ht="15" customHeight="1" x14ac:dyDescent="0.25">
      <c r="A69" s="149">
        <v>43936</v>
      </c>
      <c r="B69" s="89">
        <v>0.21</v>
      </c>
      <c r="C69" s="491" t="s">
        <v>217</v>
      </c>
      <c r="D69" s="512"/>
      <c r="E69" s="543"/>
      <c r="F69" s="149"/>
      <c r="G69" s="89"/>
      <c r="H69" s="145"/>
      <c r="I69" s="155"/>
    </row>
    <row r="70" spans="1:9" s="125" customFormat="1" ht="15" customHeight="1" x14ac:dyDescent="0.25">
      <c r="A70" s="149">
        <v>43937</v>
      </c>
      <c r="B70" s="89">
        <v>129</v>
      </c>
      <c r="C70" s="482" t="s">
        <v>529</v>
      </c>
      <c r="D70" s="482"/>
      <c r="E70" s="482"/>
      <c r="F70" s="149"/>
      <c r="G70" s="89"/>
      <c r="H70" s="145"/>
      <c r="I70" s="155"/>
    </row>
    <row r="71" spans="1:9" s="125" customFormat="1" ht="15" customHeight="1" x14ac:dyDescent="0.25">
      <c r="A71" s="149">
        <v>43938</v>
      </c>
      <c r="B71" s="89">
        <v>2500</v>
      </c>
      <c r="C71" s="482" t="s">
        <v>628</v>
      </c>
      <c r="D71" s="482"/>
      <c r="E71" s="482"/>
      <c r="F71" s="149"/>
      <c r="G71" s="89"/>
      <c r="H71" s="145"/>
      <c r="I71" s="155"/>
    </row>
    <row r="72" spans="1:9" s="125" customFormat="1" ht="15" customHeight="1" x14ac:dyDescent="0.25">
      <c r="A72" s="149">
        <v>43938</v>
      </c>
      <c r="B72" s="89">
        <v>0.21</v>
      </c>
      <c r="C72" s="491" t="s">
        <v>217</v>
      </c>
      <c r="D72" s="512"/>
      <c r="E72" s="543"/>
      <c r="F72" s="149"/>
      <c r="G72" s="89"/>
      <c r="H72" s="145"/>
      <c r="I72" s="155"/>
    </row>
    <row r="73" spans="1:9" s="125" customFormat="1" ht="15" customHeight="1" x14ac:dyDescent="0.25">
      <c r="A73" s="149">
        <v>43941</v>
      </c>
      <c r="B73" s="89">
        <v>200</v>
      </c>
      <c r="C73" s="482" t="s">
        <v>628</v>
      </c>
      <c r="D73" s="482"/>
      <c r="E73" s="482"/>
      <c r="F73" s="149"/>
      <c r="G73" s="89"/>
      <c r="H73" s="145"/>
      <c r="I73" s="155"/>
    </row>
    <row r="74" spans="1:9" s="125" customFormat="1" ht="15" customHeight="1" x14ac:dyDescent="0.25">
      <c r="A74" s="149">
        <v>43941</v>
      </c>
      <c r="B74" s="89">
        <v>0.21</v>
      </c>
      <c r="C74" s="491" t="s">
        <v>217</v>
      </c>
      <c r="D74" s="512"/>
      <c r="E74" s="543"/>
      <c r="F74" s="149"/>
      <c r="G74" s="89"/>
      <c r="H74" s="145"/>
      <c r="I74" s="155"/>
    </row>
    <row r="75" spans="1:9" s="125" customFormat="1" ht="15" customHeight="1" x14ac:dyDescent="0.25">
      <c r="A75" s="149">
        <v>43941</v>
      </c>
      <c r="B75" s="89">
        <v>3122.46</v>
      </c>
      <c r="C75" s="482" t="s">
        <v>630</v>
      </c>
      <c r="D75" s="482"/>
      <c r="E75" s="482"/>
      <c r="F75" s="149"/>
      <c r="G75" s="89"/>
      <c r="H75" s="145"/>
      <c r="I75" s="155"/>
    </row>
    <row r="76" spans="1:9" s="125" customFormat="1" ht="15" customHeight="1" x14ac:dyDescent="0.25">
      <c r="A76" s="149">
        <v>43941</v>
      </c>
      <c r="B76" s="89">
        <v>188.8</v>
      </c>
      <c r="C76" s="482" t="s">
        <v>705</v>
      </c>
      <c r="D76" s="482"/>
      <c r="E76" s="482"/>
      <c r="F76" s="149"/>
      <c r="G76" s="89"/>
      <c r="H76" s="145"/>
      <c r="I76" s="155"/>
    </row>
    <row r="77" spans="1:9" s="125" customFormat="1" ht="15" customHeight="1" x14ac:dyDescent="0.25">
      <c r="A77" s="149">
        <v>43941</v>
      </c>
      <c r="B77" s="89">
        <v>0.21</v>
      </c>
      <c r="C77" s="491" t="s">
        <v>217</v>
      </c>
      <c r="D77" s="512"/>
      <c r="E77" s="543"/>
      <c r="F77" s="149"/>
      <c r="G77" s="89"/>
      <c r="H77" s="145"/>
      <c r="I77" s="155"/>
    </row>
    <row r="78" spans="1:9" s="125" customFormat="1" ht="15" customHeight="1" x14ac:dyDescent="0.25">
      <c r="A78" s="149">
        <v>43941</v>
      </c>
      <c r="B78" s="89">
        <v>69.900000000000006</v>
      </c>
      <c r="C78" s="482" t="s">
        <v>273</v>
      </c>
      <c r="D78" s="482"/>
      <c r="E78" s="482"/>
      <c r="F78" s="149"/>
      <c r="G78" s="89"/>
      <c r="H78" s="145"/>
      <c r="I78" s="155"/>
    </row>
    <row r="79" spans="1:9" s="125" customFormat="1" ht="15" customHeight="1" x14ac:dyDescent="0.25">
      <c r="A79" s="149">
        <v>43943</v>
      </c>
      <c r="B79" s="89">
        <v>500</v>
      </c>
      <c r="C79" s="482" t="s">
        <v>676</v>
      </c>
      <c r="D79" s="482"/>
      <c r="E79" s="482"/>
      <c r="F79" s="149"/>
      <c r="G79" s="89"/>
      <c r="H79" s="145"/>
      <c r="I79" s="155"/>
    </row>
    <row r="80" spans="1:9" s="125" customFormat="1" ht="15" customHeight="1" x14ac:dyDescent="0.25">
      <c r="A80" s="149">
        <v>43943</v>
      </c>
      <c r="B80" s="89">
        <v>4000</v>
      </c>
      <c r="C80" s="482" t="s">
        <v>720</v>
      </c>
      <c r="D80" s="482"/>
      <c r="E80" s="482"/>
      <c r="F80" s="149"/>
      <c r="G80" s="89"/>
      <c r="H80" s="145"/>
      <c r="I80" s="155"/>
    </row>
    <row r="81" spans="1:9" s="125" customFormat="1" ht="15" customHeight="1" x14ac:dyDescent="0.25">
      <c r="A81" s="149">
        <v>43943</v>
      </c>
      <c r="B81" s="89">
        <v>0.21</v>
      </c>
      <c r="C81" s="491" t="s">
        <v>217</v>
      </c>
      <c r="D81" s="512"/>
      <c r="E81" s="543"/>
      <c r="F81" s="149"/>
      <c r="G81" s="89"/>
      <c r="H81" s="145"/>
      <c r="I81" s="155"/>
    </row>
    <row r="82" spans="1:9" s="125" customFormat="1" ht="15" customHeight="1" x14ac:dyDescent="0.25">
      <c r="A82" s="149">
        <v>43943</v>
      </c>
      <c r="B82" s="89">
        <v>1376</v>
      </c>
      <c r="C82" s="491" t="s">
        <v>721</v>
      </c>
      <c r="D82" s="512"/>
      <c r="E82" s="543"/>
      <c r="F82" s="149"/>
      <c r="G82" s="89"/>
      <c r="H82" s="145"/>
      <c r="I82" s="155"/>
    </row>
    <row r="83" spans="1:9" s="125" customFormat="1" ht="15" customHeight="1" x14ac:dyDescent="0.25">
      <c r="A83" s="149">
        <v>43943</v>
      </c>
      <c r="B83" s="89">
        <v>0.21</v>
      </c>
      <c r="C83" s="491" t="s">
        <v>217</v>
      </c>
      <c r="D83" s="512"/>
      <c r="E83" s="543"/>
      <c r="F83" s="149"/>
      <c r="G83" s="89"/>
      <c r="H83" s="145"/>
      <c r="I83" s="155"/>
    </row>
    <row r="84" spans="1:9" s="125" customFormat="1" ht="15" customHeight="1" x14ac:dyDescent="0.25">
      <c r="A84" s="149">
        <v>43944</v>
      </c>
      <c r="B84" s="89">
        <v>129</v>
      </c>
      <c r="C84" s="482" t="s">
        <v>529</v>
      </c>
      <c r="D84" s="482"/>
      <c r="E84" s="482"/>
      <c r="F84" s="149"/>
      <c r="G84" s="89"/>
      <c r="H84" s="145"/>
      <c r="I84" s="155"/>
    </row>
    <row r="85" spans="1:9" s="125" customFormat="1" ht="15" customHeight="1" x14ac:dyDescent="0.25">
      <c r="A85" s="149">
        <v>43949</v>
      </c>
      <c r="B85" s="89">
        <v>700</v>
      </c>
      <c r="C85" s="482" t="s">
        <v>628</v>
      </c>
      <c r="D85" s="482"/>
      <c r="E85" s="482"/>
      <c r="F85" s="149"/>
      <c r="G85" s="89"/>
      <c r="H85" s="145"/>
      <c r="I85" s="155"/>
    </row>
    <row r="86" spans="1:9" s="125" customFormat="1" ht="15" customHeight="1" x14ac:dyDescent="0.25">
      <c r="A86" s="149">
        <v>43949</v>
      </c>
      <c r="B86" s="89">
        <v>4000</v>
      </c>
      <c r="C86" s="491" t="s">
        <v>722</v>
      </c>
      <c r="D86" s="512"/>
      <c r="E86" s="543"/>
      <c r="F86" s="149"/>
      <c r="G86" s="89"/>
      <c r="H86" s="145"/>
      <c r="I86" s="155"/>
    </row>
    <row r="87" spans="1:9" s="125" customFormat="1" ht="15" customHeight="1" x14ac:dyDescent="0.25">
      <c r="A87" s="149">
        <v>43949</v>
      </c>
      <c r="B87" s="89">
        <v>0.21</v>
      </c>
      <c r="C87" s="491" t="s">
        <v>217</v>
      </c>
      <c r="D87" s="512"/>
      <c r="E87" s="543"/>
      <c r="F87" s="149"/>
      <c r="G87" s="89"/>
      <c r="H87" s="145"/>
      <c r="I87" s="155"/>
    </row>
    <row r="88" spans="1:9" s="125" customFormat="1" ht="15" customHeight="1" x14ac:dyDescent="0.25">
      <c r="A88" s="149">
        <v>43949</v>
      </c>
      <c r="B88" s="89">
        <v>3000</v>
      </c>
      <c r="C88" s="482" t="s">
        <v>720</v>
      </c>
      <c r="D88" s="482"/>
      <c r="E88" s="482"/>
      <c r="F88" s="149"/>
      <c r="G88" s="89"/>
      <c r="H88" s="145"/>
      <c r="I88" s="155"/>
    </row>
    <row r="89" spans="1:9" s="125" customFormat="1" ht="15" customHeight="1" x14ac:dyDescent="0.25">
      <c r="A89" s="149">
        <v>43949</v>
      </c>
      <c r="B89" s="89">
        <v>0.21</v>
      </c>
      <c r="C89" s="491" t="s">
        <v>217</v>
      </c>
      <c r="D89" s="512"/>
      <c r="E89" s="543"/>
      <c r="F89" s="149"/>
      <c r="G89" s="89"/>
      <c r="H89" s="145"/>
      <c r="I89" s="155"/>
    </row>
    <row r="90" spans="1:9" s="125" customFormat="1" ht="15" customHeight="1" x14ac:dyDescent="0.25">
      <c r="A90" s="149">
        <v>43950</v>
      </c>
      <c r="B90" s="89">
        <v>129</v>
      </c>
      <c r="C90" s="482" t="s">
        <v>529</v>
      </c>
      <c r="D90" s="482"/>
      <c r="E90" s="482"/>
      <c r="F90" s="149"/>
      <c r="G90" s="89"/>
      <c r="H90" s="145"/>
      <c r="I90" s="155"/>
    </row>
    <row r="91" spans="1:9" s="125" customFormat="1" ht="15" customHeight="1" x14ac:dyDescent="0.25">
      <c r="A91" s="149">
        <v>43951</v>
      </c>
      <c r="B91" s="89">
        <v>12888.29</v>
      </c>
      <c r="C91" s="482" t="s">
        <v>343</v>
      </c>
      <c r="D91" s="482"/>
      <c r="E91" s="482"/>
      <c r="F91" s="149"/>
      <c r="G91" s="89"/>
      <c r="H91" s="145"/>
      <c r="I91" s="155"/>
    </row>
    <row r="92" spans="1:9" s="125" customFormat="1" ht="15" customHeight="1" x14ac:dyDescent="0.25">
      <c r="A92" s="149">
        <v>43951</v>
      </c>
      <c r="B92" s="89">
        <v>2324</v>
      </c>
      <c r="C92" s="544" t="s">
        <v>397</v>
      </c>
      <c r="D92" s="545"/>
      <c r="E92" s="546"/>
      <c r="F92" s="149"/>
      <c r="G92" s="89"/>
      <c r="H92" s="145"/>
      <c r="I92" s="155"/>
    </row>
    <row r="93" spans="1:9" s="125" customFormat="1" ht="15" customHeight="1" x14ac:dyDescent="0.25">
      <c r="A93" s="149">
        <v>43951</v>
      </c>
      <c r="B93" s="89">
        <v>0.21</v>
      </c>
      <c r="C93" s="491" t="s">
        <v>217</v>
      </c>
      <c r="D93" s="512"/>
      <c r="E93" s="543"/>
      <c r="F93" s="149"/>
      <c r="G93" s="89"/>
      <c r="H93" s="145"/>
      <c r="I93" s="155"/>
    </row>
    <row r="94" spans="1:9" s="125" customFormat="1" ht="15" customHeight="1" x14ac:dyDescent="0.25">
      <c r="A94" s="149">
        <v>43951</v>
      </c>
      <c r="B94" s="89">
        <v>675</v>
      </c>
      <c r="C94" s="547" t="s">
        <v>692</v>
      </c>
      <c r="D94" s="548"/>
      <c r="E94" s="549"/>
      <c r="F94" s="149"/>
      <c r="G94" s="89"/>
      <c r="H94" s="145"/>
      <c r="I94" s="155"/>
    </row>
    <row r="95" spans="1:9" s="125" customFormat="1" ht="15" customHeight="1" x14ac:dyDescent="0.25">
      <c r="A95" s="149">
        <v>43951</v>
      </c>
      <c r="B95" s="89">
        <v>0.21</v>
      </c>
      <c r="C95" s="491" t="s">
        <v>217</v>
      </c>
      <c r="D95" s="512"/>
      <c r="E95" s="543"/>
      <c r="F95" s="149"/>
      <c r="G95" s="89"/>
      <c r="H95" s="145"/>
      <c r="I95" s="155"/>
    </row>
    <row r="96" spans="1:9" s="125" customFormat="1" ht="15" customHeight="1" x14ac:dyDescent="0.25">
      <c r="A96" s="149">
        <v>43951</v>
      </c>
      <c r="B96" s="89">
        <v>675</v>
      </c>
      <c r="C96" s="547" t="s">
        <v>693</v>
      </c>
      <c r="D96" s="548"/>
      <c r="E96" s="549"/>
      <c r="F96" s="149"/>
      <c r="G96" s="89"/>
      <c r="H96" s="145"/>
      <c r="I96" s="155"/>
    </row>
    <row r="97" spans="1:9" s="125" customFormat="1" ht="15" customHeight="1" x14ac:dyDescent="0.25">
      <c r="A97" s="149">
        <v>43951</v>
      </c>
      <c r="B97" s="89">
        <v>0.21</v>
      </c>
      <c r="C97" s="491" t="s">
        <v>217</v>
      </c>
      <c r="D97" s="512"/>
      <c r="E97" s="543"/>
      <c r="F97" s="149"/>
      <c r="G97" s="89"/>
      <c r="H97" s="145"/>
      <c r="I97" s="155"/>
    </row>
    <row r="98" spans="1:9" s="125" customFormat="1" ht="15" customHeight="1" x14ac:dyDescent="0.25">
      <c r="A98" s="149">
        <v>43951</v>
      </c>
      <c r="B98" s="89">
        <v>675</v>
      </c>
      <c r="C98" s="547" t="s">
        <v>289</v>
      </c>
      <c r="D98" s="548"/>
      <c r="E98" s="549"/>
      <c r="F98" s="149"/>
      <c r="G98" s="89"/>
      <c r="H98" s="145"/>
      <c r="I98" s="155"/>
    </row>
    <row r="99" spans="1:9" s="125" customFormat="1" ht="15" customHeight="1" x14ac:dyDescent="0.25">
      <c r="A99" s="149">
        <v>43951</v>
      </c>
      <c r="B99" s="89">
        <v>98</v>
      </c>
      <c r="C99" s="547" t="s">
        <v>289</v>
      </c>
      <c r="D99" s="548"/>
      <c r="E99" s="549"/>
      <c r="F99" s="149"/>
      <c r="G99" s="89"/>
      <c r="H99" s="145"/>
      <c r="I99" s="155"/>
    </row>
    <row r="100" spans="1:9" s="125" customFormat="1" ht="15" customHeight="1" x14ac:dyDescent="0.25">
      <c r="A100" s="149">
        <v>43951</v>
      </c>
      <c r="B100" s="89">
        <v>98</v>
      </c>
      <c r="C100" s="547" t="s">
        <v>692</v>
      </c>
      <c r="D100" s="548"/>
      <c r="E100" s="549"/>
      <c r="F100" s="149"/>
      <c r="G100" s="89"/>
      <c r="H100" s="145"/>
      <c r="I100" s="155"/>
    </row>
    <row r="101" spans="1:9" s="125" customFormat="1" ht="15" customHeight="1" x14ac:dyDescent="0.25">
      <c r="A101" s="149">
        <v>43951</v>
      </c>
      <c r="B101" s="89">
        <v>98</v>
      </c>
      <c r="C101" s="550" t="s">
        <v>693</v>
      </c>
      <c r="D101" s="551"/>
      <c r="E101" s="552"/>
      <c r="F101" s="149"/>
      <c r="G101" s="89"/>
      <c r="H101" s="145"/>
      <c r="I101" s="155"/>
    </row>
  </sheetData>
  <mergeCells count="133">
    <mergeCell ref="C77:E77"/>
    <mergeCell ref="C78:E78"/>
    <mergeCell ref="C79:E79"/>
    <mergeCell ref="C80:E80"/>
    <mergeCell ref="C81:E81"/>
    <mergeCell ref="C82:E82"/>
    <mergeCell ref="C71:E71"/>
    <mergeCell ref="C72:E72"/>
    <mergeCell ref="C73:E73"/>
    <mergeCell ref="C74:E74"/>
    <mergeCell ref="C75:E75"/>
    <mergeCell ref="C76:E76"/>
    <mergeCell ref="C100:E100"/>
    <mergeCell ref="C101:E101"/>
    <mergeCell ref="C89:E89"/>
    <mergeCell ref="C90:E90"/>
    <mergeCell ref="C91:E91"/>
    <mergeCell ref="C83:E83"/>
    <mergeCell ref="C84:E84"/>
    <mergeCell ref="C85:E85"/>
    <mergeCell ref="C86:E86"/>
    <mergeCell ref="C87:E87"/>
    <mergeCell ref="C88:E88"/>
    <mergeCell ref="C97:E97"/>
    <mergeCell ref="C92:E92"/>
    <mergeCell ref="C94:E94"/>
    <mergeCell ref="C96:E96"/>
    <mergeCell ref="C93:E93"/>
    <mergeCell ref="C95:E95"/>
    <mergeCell ref="C98:E98"/>
    <mergeCell ref="C99:E99"/>
    <mergeCell ref="C69:E69"/>
    <mergeCell ref="C70:E70"/>
    <mergeCell ref="C59:E59"/>
    <mergeCell ref="C60:E60"/>
    <mergeCell ref="C61:E61"/>
    <mergeCell ref="C62:E62"/>
    <mergeCell ref="C63:E63"/>
    <mergeCell ref="C64:E64"/>
    <mergeCell ref="C53:E53"/>
    <mergeCell ref="C54:E54"/>
    <mergeCell ref="C55:E55"/>
    <mergeCell ref="C56:E56"/>
    <mergeCell ref="C57:E57"/>
    <mergeCell ref="C58:E58"/>
    <mergeCell ref="C65:E65"/>
    <mergeCell ref="C66:E66"/>
    <mergeCell ref="C67:E67"/>
    <mergeCell ref="C68:E68"/>
    <mergeCell ref="C47:E47"/>
    <mergeCell ref="C48:E48"/>
    <mergeCell ref="C49:E49"/>
    <mergeCell ref="C50:E50"/>
    <mergeCell ref="C51:E51"/>
    <mergeCell ref="C52:E52"/>
    <mergeCell ref="C43:E43"/>
    <mergeCell ref="H43:I43"/>
    <mergeCell ref="C44:E44"/>
    <mergeCell ref="H44:I44"/>
    <mergeCell ref="C45:E45"/>
    <mergeCell ref="C46:E46"/>
    <mergeCell ref="C40:E40"/>
    <mergeCell ref="H40:I40"/>
    <mergeCell ref="C41:E41"/>
    <mergeCell ref="H41:I41"/>
    <mergeCell ref="C42:E42"/>
    <mergeCell ref="H42:I42"/>
    <mergeCell ref="C36:E36"/>
    <mergeCell ref="H36:I36"/>
    <mergeCell ref="C37:E37"/>
    <mergeCell ref="H37:I37"/>
    <mergeCell ref="C38:E38"/>
    <mergeCell ref="C39:E39"/>
    <mergeCell ref="H39:I39"/>
    <mergeCell ref="C32:E32"/>
    <mergeCell ref="H32:I32"/>
    <mergeCell ref="C33:E33"/>
    <mergeCell ref="H33:I33"/>
    <mergeCell ref="C34:E34"/>
    <mergeCell ref="C35:E35"/>
    <mergeCell ref="H35:I35"/>
    <mergeCell ref="C26:E26"/>
    <mergeCell ref="C27:E27"/>
    <mergeCell ref="H27:I27"/>
    <mergeCell ref="C28:E28"/>
    <mergeCell ref="C29:E29"/>
    <mergeCell ref="C30:E30"/>
    <mergeCell ref="H30:I30"/>
    <mergeCell ref="C31:E31"/>
    <mergeCell ref="C23:E23"/>
    <mergeCell ref="H23:I23"/>
    <mergeCell ref="C24:E24"/>
    <mergeCell ref="H24:I24"/>
    <mergeCell ref="C25:E25"/>
    <mergeCell ref="H25:I25"/>
    <mergeCell ref="C20:E20"/>
    <mergeCell ref="H20:I20"/>
    <mergeCell ref="C21:E21"/>
    <mergeCell ref="H21:I21"/>
    <mergeCell ref="C22:E22"/>
    <mergeCell ref="H22:I22"/>
    <mergeCell ref="C17:E17"/>
    <mergeCell ref="H17:I17"/>
    <mergeCell ref="C18:E18"/>
    <mergeCell ref="H18:I18"/>
    <mergeCell ref="C19:E19"/>
    <mergeCell ref="H19:I19"/>
    <mergeCell ref="A13:I13"/>
    <mergeCell ref="A14:E14"/>
    <mergeCell ref="F14:I14"/>
    <mergeCell ref="C15:E15"/>
    <mergeCell ref="H15:I15"/>
    <mergeCell ref="C16:E16"/>
    <mergeCell ref="H16:I16"/>
    <mergeCell ref="C11:D11"/>
    <mergeCell ref="G11:H11"/>
    <mergeCell ref="A12:I12"/>
    <mergeCell ref="C6:D6"/>
    <mergeCell ref="G6:H6"/>
    <mergeCell ref="C7:D7"/>
    <mergeCell ref="G7:H7"/>
    <mergeCell ref="C8:D8"/>
    <mergeCell ref="G8:H8"/>
    <mergeCell ref="C2:I2"/>
    <mergeCell ref="C3:D4"/>
    <mergeCell ref="E3:F3"/>
    <mergeCell ref="G3:H3"/>
    <mergeCell ref="I3:I4"/>
    <mergeCell ref="C5:D5"/>
    <mergeCell ref="G5:H5"/>
    <mergeCell ref="C9:D9"/>
    <mergeCell ref="C10:D10"/>
    <mergeCell ref="G10:H10"/>
  </mergeCells>
  <pageMargins left="0.7" right="0.7" top="0.75" bottom="0.75" header="0.3" footer="0.3"/>
  <pageSetup paperSize="9" scale="77" orientation="landscape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C8" sqref="C8:D8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743</v>
      </c>
      <c r="D2" s="530"/>
      <c r="E2" s="530"/>
      <c r="F2" s="530"/>
      <c r="G2" s="530"/>
      <c r="H2" s="530"/>
      <c r="I2" s="531"/>
    </row>
    <row r="3" spans="1:9" x14ac:dyDescent="0.25">
      <c r="C3" s="423"/>
      <c r="D3" s="355"/>
      <c r="E3" s="356" t="s">
        <v>0</v>
      </c>
      <c r="F3" s="356"/>
      <c r="G3" s="424" t="s">
        <v>1</v>
      </c>
      <c r="H3" s="538"/>
      <c r="I3" s="412"/>
    </row>
    <row r="4" spans="1:9" x14ac:dyDescent="0.25">
      <c r="C4" s="423"/>
      <c r="D4" s="355"/>
      <c r="E4" s="6" t="s">
        <v>3</v>
      </c>
      <c r="F4" s="6" t="s">
        <v>2</v>
      </c>
      <c r="G4" s="6" t="s">
        <v>3</v>
      </c>
      <c r="H4" s="6"/>
      <c r="I4" s="412"/>
    </row>
    <row r="5" spans="1:9" ht="30.75" customHeight="1" x14ac:dyDescent="0.25">
      <c r="C5" s="539" t="s">
        <v>723</v>
      </c>
      <c r="D5" s="540"/>
      <c r="E5" s="156">
        <v>34245.440000000002</v>
      </c>
      <c r="F5" s="156">
        <v>8710.85</v>
      </c>
      <c r="G5" s="541">
        <v>1417</v>
      </c>
      <c r="H5" s="542"/>
      <c r="I5" s="27"/>
    </row>
    <row r="6" spans="1:9" x14ac:dyDescent="0.25">
      <c r="C6" s="532" t="s">
        <v>3</v>
      </c>
      <c r="D6" s="533"/>
      <c r="E6" s="158">
        <v>15708.68</v>
      </c>
      <c r="F6" s="158">
        <v>52754.25</v>
      </c>
      <c r="G6" s="541">
        <v>700</v>
      </c>
      <c r="H6" s="542"/>
      <c r="I6" s="28"/>
    </row>
    <row r="7" spans="1:9" x14ac:dyDescent="0.25">
      <c r="C7" s="494" t="s">
        <v>625</v>
      </c>
      <c r="D7" s="495"/>
      <c r="E7" s="158">
        <v>173.37</v>
      </c>
      <c r="F7" s="158">
        <v>2917.36</v>
      </c>
      <c r="G7" s="541">
        <v>0</v>
      </c>
      <c r="H7" s="542"/>
      <c r="I7" s="28"/>
    </row>
    <row r="8" spans="1:9" x14ac:dyDescent="0.25">
      <c r="C8" s="494" t="s">
        <v>671</v>
      </c>
      <c r="D8" s="495"/>
      <c r="E8" s="158"/>
      <c r="F8" s="158"/>
      <c r="G8" s="541">
        <v>0</v>
      </c>
      <c r="H8" s="542"/>
      <c r="I8" s="28"/>
    </row>
    <row r="9" spans="1:9" x14ac:dyDescent="0.25">
      <c r="C9" s="494" t="s">
        <v>714</v>
      </c>
      <c r="D9" s="495"/>
      <c r="E9" s="158"/>
      <c r="F9" s="158"/>
      <c r="G9" s="26"/>
      <c r="H9" s="160"/>
      <c r="I9" s="28"/>
    </row>
    <row r="10" spans="1:9" x14ac:dyDescent="0.25">
      <c r="C10" s="532" t="s">
        <v>6</v>
      </c>
      <c r="D10" s="533"/>
      <c r="E10" s="10">
        <v>89185.35</v>
      </c>
      <c r="F10" s="158">
        <v>60654.36</v>
      </c>
      <c r="G10" s="541">
        <v>0</v>
      </c>
      <c r="H10" s="542"/>
      <c r="I10" s="28"/>
    </row>
    <row r="11" spans="1:9" ht="36.75" customHeight="1" thickBot="1" x14ac:dyDescent="0.3">
      <c r="C11" s="420" t="s">
        <v>724</v>
      </c>
      <c r="D11" s="421"/>
      <c r="E11" s="157">
        <f>E5+E6+E7+E8+E9+F10-E10</f>
        <v>21596.5</v>
      </c>
      <c r="F11" s="157">
        <f>F5+F6+F7-F10</f>
        <v>3728.0999999999985</v>
      </c>
      <c r="G11" s="422">
        <f>G5+G6+G7+G8-G10</f>
        <v>2117</v>
      </c>
      <c r="H11" s="422"/>
      <c r="I11" s="30"/>
    </row>
    <row r="12" spans="1:9" ht="15.75" thickBot="1" x14ac:dyDescent="0.3">
      <c r="A12" s="366"/>
      <c r="B12" s="366"/>
      <c r="C12" s="366"/>
      <c r="D12" s="366"/>
      <c r="E12" s="366"/>
      <c r="F12" s="366"/>
      <c r="G12" s="366"/>
      <c r="H12" s="366"/>
      <c r="I12" s="366"/>
    </row>
    <row r="13" spans="1:9" ht="15" customHeight="1" thickBot="1" x14ac:dyDescent="0.3">
      <c r="A13" s="416" t="s">
        <v>7</v>
      </c>
      <c r="B13" s="417"/>
      <c r="C13" s="417"/>
      <c r="D13" s="417"/>
      <c r="E13" s="417"/>
      <c r="F13" s="417"/>
      <c r="G13" s="417"/>
      <c r="H13" s="417"/>
      <c r="I13" s="417"/>
    </row>
    <row r="14" spans="1:9" ht="15.75" thickBot="1" x14ac:dyDescent="0.3">
      <c r="A14" s="409" t="s">
        <v>0</v>
      </c>
      <c r="B14" s="410"/>
      <c r="C14" s="410"/>
      <c r="D14" s="410"/>
      <c r="E14" s="411"/>
      <c r="F14" s="409" t="s">
        <v>1</v>
      </c>
      <c r="G14" s="410"/>
      <c r="H14" s="410"/>
      <c r="I14" s="411"/>
    </row>
    <row r="15" spans="1:9" ht="15" customHeight="1" x14ac:dyDescent="0.25">
      <c r="A15" s="111" t="s">
        <v>30</v>
      </c>
      <c r="B15" s="111" t="s">
        <v>31</v>
      </c>
      <c r="C15" s="380" t="s">
        <v>32</v>
      </c>
      <c r="D15" s="380"/>
      <c r="E15" s="380"/>
      <c r="F15" s="111" t="s">
        <v>30</v>
      </c>
      <c r="G15" s="111" t="s">
        <v>31</v>
      </c>
      <c r="H15" s="380" t="s">
        <v>32</v>
      </c>
      <c r="I15" s="380"/>
    </row>
    <row r="16" spans="1:9" s="125" customFormat="1" ht="15" customHeight="1" x14ac:dyDescent="0.25">
      <c r="A16" s="149">
        <v>43952</v>
      </c>
      <c r="B16" s="162">
        <v>129</v>
      </c>
      <c r="C16" s="482" t="s">
        <v>529</v>
      </c>
      <c r="D16" s="482"/>
      <c r="E16" s="482"/>
      <c r="F16" s="149"/>
      <c r="G16" s="89"/>
      <c r="H16" s="482"/>
      <c r="I16" s="482"/>
    </row>
    <row r="17" spans="1:9" s="125" customFormat="1" ht="15" customHeight="1" x14ac:dyDescent="0.25">
      <c r="A17" s="149">
        <v>43956</v>
      </c>
      <c r="B17" s="163">
        <v>3145.73</v>
      </c>
      <c r="C17" s="553" t="s">
        <v>687</v>
      </c>
      <c r="D17" s="545"/>
      <c r="E17" s="546"/>
      <c r="F17" s="149"/>
      <c r="G17" s="89"/>
      <c r="H17" s="482"/>
      <c r="I17" s="482"/>
    </row>
    <row r="18" spans="1:9" s="125" customFormat="1" ht="15" customHeight="1" x14ac:dyDescent="0.25">
      <c r="A18" s="149">
        <v>43956</v>
      </c>
      <c r="B18" s="163">
        <v>3054.87</v>
      </c>
      <c r="C18" s="554" t="s">
        <v>686</v>
      </c>
      <c r="D18" s="548"/>
      <c r="E18" s="549"/>
      <c r="F18" s="149"/>
      <c r="G18" s="89"/>
      <c r="H18" s="482"/>
      <c r="I18" s="482"/>
    </row>
    <row r="19" spans="1:9" s="125" customFormat="1" ht="15" customHeight="1" x14ac:dyDescent="0.25">
      <c r="A19" s="149">
        <v>43956</v>
      </c>
      <c r="B19" s="163">
        <v>3054.87</v>
      </c>
      <c r="C19" s="554" t="s">
        <v>716</v>
      </c>
      <c r="D19" s="548"/>
      <c r="E19" s="549"/>
      <c r="F19" s="149"/>
      <c r="G19" s="89"/>
      <c r="H19" s="482"/>
      <c r="I19" s="482"/>
    </row>
    <row r="20" spans="1:9" s="125" customFormat="1" ht="15" customHeight="1" x14ac:dyDescent="0.25">
      <c r="A20" s="149">
        <v>43956</v>
      </c>
      <c r="B20" s="163">
        <v>3121.09</v>
      </c>
      <c r="C20" s="554" t="s">
        <v>684</v>
      </c>
      <c r="D20" s="548"/>
      <c r="E20" s="549"/>
      <c r="F20" s="149"/>
      <c r="G20" s="89"/>
      <c r="H20" s="482"/>
      <c r="I20" s="482"/>
    </row>
    <row r="21" spans="1:9" s="125" customFormat="1" ht="15" customHeight="1" x14ac:dyDescent="0.25">
      <c r="A21" s="149">
        <v>43956</v>
      </c>
      <c r="B21" s="163">
        <v>3087.98</v>
      </c>
      <c r="C21" s="554" t="s">
        <v>683</v>
      </c>
      <c r="D21" s="548"/>
      <c r="E21" s="549"/>
      <c r="F21" s="149"/>
      <c r="G21" s="89"/>
      <c r="H21" s="482"/>
      <c r="I21" s="482"/>
    </row>
    <row r="22" spans="1:9" s="125" customFormat="1" ht="15" customHeight="1" x14ac:dyDescent="0.25">
      <c r="A22" s="149">
        <v>43956</v>
      </c>
      <c r="B22" s="163">
        <v>2964.87</v>
      </c>
      <c r="C22" s="554" t="s">
        <v>404</v>
      </c>
      <c r="D22" s="548"/>
      <c r="E22" s="549"/>
      <c r="F22" s="149"/>
      <c r="G22" s="89"/>
      <c r="H22" s="482"/>
      <c r="I22" s="482"/>
    </row>
    <row r="23" spans="1:9" s="125" customFormat="1" ht="15" customHeight="1" x14ac:dyDescent="0.25">
      <c r="A23" s="149">
        <v>43956</v>
      </c>
      <c r="B23" s="163">
        <v>3145.73</v>
      </c>
      <c r="C23" s="554" t="s">
        <v>699</v>
      </c>
      <c r="D23" s="548"/>
      <c r="E23" s="549"/>
      <c r="F23" s="149"/>
      <c r="G23" s="89"/>
      <c r="H23" s="482"/>
      <c r="I23" s="482"/>
    </row>
    <row r="24" spans="1:9" s="125" customFormat="1" ht="15" customHeight="1" x14ac:dyDescent="0.25">
      <c r="A24" s="149">
        <v>43956</v>
      </c>
      <c r="B24" s="163">
        <v>2920.73</v>
      </c>
      <c r="C24" s="554" t="s">
        <v>388</v>
      </c>
      <c r="D24" s="548"/>
      <c r="E24" s="549"/>
      <c r="F24" s="149"/>
      <c r="G24" s="89"/>
      <c r="H24" s="475"/>
      <c r="I24" s="534"/>
    </row>
    <row r="25" spans="1:9" s="125" customFormat="1" ht="15" customHeight="1" x14ac:dyDescent="0.25">
      <c r="A25" s="149">
        <v>43956</v>
      </c>
      <c r="B25" s="163">
        <v>2964.87</v>
      </c>
      <c r="C25" s="554" t="s">
        <v>409</v>
      </c>
      <c r="D25" s="548"/>
      <c r="E25" s="549"/>
      <c r="F25" s="149"/>
      <c r="G25" s="89"/>
      <c r="H25" s="482"/>
      <c r="I25" s="482"/>
    </row>
    <row r="26" spans="1:9" s="125" customFormat="1" ht="15" customHeight="1" x14ac:dyDescent="0.25">
      <c r="A26" s="149">
        <v>43956</v>
      </c>
      <c r="B26" s="163">
        <v>2986.94</v>
      </c>
      <c r="C26" s="554" t="s">
        <v>681</v>
      </c>
      <c r="D26" s="548"/>
      <c r="E26" s="549"/>
      <c r="F26" s="149"/>
      <c r="G26" s="89"/>
      <c r="H26" s="50"/>
      <c r="I26" s="161"/>
    </row>
    <row r="27" spans="1:9" s="125" customFormat="1" ht="15" customHeight="1" x14ac:dyDescent="0.25">
      <c r="A27" s="149">
        <v>43956</v>
      </c>
      <c r="B27" s="163">
        <v>1586.94</v>
      </c>
      <c r="C27" s="554" t="s">
        <v>682</v>
      </c>
      <c r="D27" s="548"/>
      <c r="E27" s="549"/>
      <c r="F27" s="149"/>
      <c r="G27" s="89"/>
      <c r="H27" s="475"/>
      <c r="I27" s="534"/>
    </row>
    <row r="28" spans="1:9" s="125" customFormat="1" ht="15" customHeight="1" x14ac:dyDescent="0.25">
      <c r="A28" s="149">
        <v>43956</v>
      </c>
      <c r="B28" s="163">
        <v>2893.73</v>
      </c>
      <c r="C28" s="554" t="s">
        <v>725</v>
      </c>
      <c r="D28" s="548"/>
      <c r="E28" s="549"/>
      <c r="F28" s="149"/>
      <c r="G28" s="89"/>
      <c r="H28" s="145"/>
      <c r="I28" s="155"/>
    </row>
    <row r="29" spans="1:9" s="125" customFormat="1" ht="15" customHeight="1" x14ac:dyDescent="0.25">
      <c r="A29" s="149">
        <v>43956</v>
      </c>
      <c r="B29" s="163">
        <v>2970.98</v>
      </c>
      <c r="C29" s="555" t="s">
        <v>726</v>
      </c>
      <c r="D29" s="551"/>
      <c r="E29" s="552"/>
      <c r="F29" s="149"/>
      <c r="G29" s="89"/>
      <c r="H29" s="145"/>
      <c r="I29" s="155"/>
    </row>
    <row r="30" spans="1:9" s="125" customFormat="1" ht="15" customHeight="1" x14ac:dyDescent="0.25">
      <c r="A30" s="149">
        <v>43956</v>
      </c>
      <c r="B30" s="163">
        <v>23</v>
      </c>
      <c r="C30" s="553" t="s">
        <v>727</v>
      </c>
      <c r="D30" s="545"/>
      <c r="E30" s="546"/>
      <c r="F30" s="149"/>
      <c r="G30" s="89"/>
      <c r="H30" s="475"/>
      <c r="I30" s="534"/>
    </row>
    <row r="31" spans="1:9" s="125" customFormat="1" ht="15" customHeight="1" x14ac:dyDescent="0.25">
      <c r="A31" s="149">
        <v>43956</v>
      </c>
      <c r="B31" s="163">
        <v>22</v>
      </c>
      <c r="C31" s="555" t="s">
        <v>727</v>
      </c>
      <c r="D31" s="551"/>
      <c r="E31" s="552"/>
      <c r="F31" s="149"/>
      <c r="G31" s="89"/>
      <c r="H31" s="145"/>
      <c r="I31" s="155"/>
    </row>
    <row r="32" spans="1:9" s="125" customFormat="1" ht="15" customHeight="1" x14ac:dyDescent="0.25">
      <c r="A32" s="149">
        <v>43957</v>
      </c>
      <c r="B32" s="163">
        <v>51</v>
      </c>
      <c r="C32" s="482" t="s">
        <v>239</v>
      </c>
      <c r="D32" s="482"/>
      <c r="E32" s="482"/>
      <c r="F32" s="149"/>
      <c r="G32" s="89"/>
      <c r="H32" s="475"/>
      <c r="I32" s="534"/>
    </row>
    <row r="33" spans="1:9" s="125" customFormat="1" ht="15" customHeight="1" x14ac:dyDescent="0.25">
      <c r="A33" s="149">
        <v>43957</v>
      </c>
      <c r="B33" s="163">
        <v>1000</v>
      </c>
      <c r="C33" s="482" t="s">
        <v>720</v>
      </c>
      <c r="D33" s="482"/>
      <c r="E33" s="482"/>
      <c r="F33" s="149"/>
      <c r="G33" s="89"/>
      <c r="H33" s="475"/>
      <c r="I33" s="534"/>
    </row>
    <row r="34" spans="1:9" s="125" customFormat="1" ht="15" customHeight="1" x14ac:dyDescent="0.25">
      <c r="A34" s="149">
        <v>43957</v>
      </c>
      <c r="B34" s="163">
        <v>0.21</v>
      </c>
      <c r="C34" s="491" t="s">
        <v>217</v>
      </c>
      <c r="D34" s="512"/>
      <c r="E34" s="543"/>
      <c r="F34" s="149"/>
      <c r="G34" s="89"/>
      <c r="H34" s="145"/>
      <c r="I34" s="155"/>
    </row>
    <row r="35" spans="1:9" s="125" customFormat="1" ht="15" customHeight="1" x14ac:dyDescent="0.25">
      <c r="A35" s="149">
        <v>43957</v>
      </c>
      <c r="B35" s="163">
        <v>0.21</v>
      </c>
      <c r="C35" s="491" t="s">
        <v>217</v>
      </c>
      <c r="D35" s="512"/>
      <c r="E35" s="543"/>
      <c r="F35" s="149"/>
      <c r="G35" s="89"/>
      <c r="H35" s="475"/>
      <c r="I35" s="534"/>
    </row>
    <row r="36" spans="1:9" s="125" customFormat="1" ht="15" customHeight="1" x14ac:dyDescent="0.25">
      <c r="A36" s="149">
        <v>43957</v>
      </c>
      <c r="B36" s="163">
        <v>2000</v>
      </c>
      <c r="C36" s="482" t="s">
        <v>626</v>
      </c>
      <c r="D36" s="482"/>
      <c r="E36" s="482"/>
      <c r="F36" s="149"/>
      <c r="G36" s="89"/>
      <c r="H36" s="475"/>
      <c r="I36" s="534"/>
    </row>
    <row r="37" spans="1:9" s="125" customFormat="1" ht="15" customHeight="1" x14ac:dyDescent="0.25">
      <c r="A37" s="149">
        <v>43957</v>
      </c>
      <c r="B37" s="163">
        <v>0.21</v>
      </c>
      <c r="C37" s="491" t="s">
        <v>217</v>
      </c>
      <c r="D37" s="512"/>
      <c r="E37" s="543"/>
      <c r="F37" s="149"/>
      <c r="G37" s="89"/>
      <c r="H37" s="475"/>
      <c r="I37" s="534"/>
    </row>
    <row r="38" spans="1:9" s="125" customFormat="1" ht="15" customHeight="1" x14ac:dyDescent="0.25">
      <c r="A38" s="149">
        <v>43957</v>
      </c>
      <c r="B38" s="163">
        <v>3015</v>
      </c>
      <c r="C38" s="491" t="s">
        <v>647</v>
      </c>
      <c r="D38" s="512"/>
      <c r="E38" s="543"/>
      <c r="F38" s="149"/>
      <c r="G38" s="89"/>
      <c r="H38" s="145"/>
      <c r="I38" s="155"/>
    </row>
    <row r="39" spans="1:9" s="125" customFormat="1" ht="15" customHeight="1" x14ac:dyDescent="0.25">
      <c r="A39" s="149">
        <v>43957</v>
      </c>
      <c r="B39" s="163">
        <v>0.21</v>
      </c>
      <c r="C39" s="491" t="s">
        <v>217</v>
      </c>
      <c r="D39" s="512"/>
      <c r="E39" s="543"/>
      <c r="F39" s="149"/>
      <c r="G39" s="89"/>
      <c r="H39" s="475"/>
      <c r="I39" s="534"/>
    </row>
    <row r="40" spans="1:9" s="125" customFormat="1" ht="15" customHeight="1" x14ac:dyDescent="0.25">
      <c r="A40" s="149">
        <v>43957</v>
      </c>
      <c r="B40" s="163">
        <v>800</v>
      </c>
      <c r="C40" s="482" t="s">
        <v>628</v>
      </c>
      <c r="D40" s="482"/>
      <c r="E40" s="482"/>
      <c r="F40" s="149"/>
      <c r="G40" s="89"/>
      <c r="H40" s="475"/>
      <c r="I40" s="534"/>
    </row>
    <row r="41" spans="1:9" s="125" customFormat="1" ht="15" customHeight="1" x14ac:dyDescent="0.25">
      <c r="A41" s="149">
        <v>43958</v>
      </c>
      <c r="B41" s="163">
        <v>234</v>
      </c>
      <c r="C41" s="547" t="s">
        <v>717</v>
      </c>
      <c r="D41" s="548"/>
      <c r="E41" s="549"/>
      <c r="F41" s="149"/>
      <c r="G41" s="89"/>
      <c r="H41" s="475"/>
      <c r="I41" s="534"/>
    </row>
    <row r="42" spans="1:9" s="125" customFormat="1" ht="15" customHeight="1" x14ac:dyDescent="0.25">
      <c r="A42" s="149">
        <v>43958</v>
      </c>
      <c r="B42" s="163">
        <v>900</v>
      </c>
      <c r="C42" s="482" t="s">
        <v>628</v>
      </c>
      <c r="D42" s="482"/>
      <c r="E42" s="482"/>
      <c r="F42" s="149"/>
      <c r="G42" s="89"/>
      <c r="H42" s="475"/>
      <c r="I42" s="534"/>
    </row>
    <row r="43" spans="1:9" s="125" customFormat="1" ht="15" customHeight="1" x14ac:dyDescent="0.25">
      <c r="A43" s="149">
        <v>43959</v>
      </c>
      <c r="B43" s="162">
        <v>129</v>
      </c>
      <c r="C43" s="482" t="s">
        <v>529</v>
      </c>
      <c r="D43" s="482"/>
      <c r="E43" s="482"/>
      <c r="F43" s="149"/>
      <c r="G43" s="89"/>
      <c r="H43" s="475"/>
      <c r="I43" s="534"/>
    </row>
    <row r="44" spans="1:9" s="125" customFormat="1" ht="15" customHeight="1" x14ac:dyDescent="0.25">
      <c r="A44" s="149">
        <v>43962</v>
      </c>
      <c r="B44" s="163">
        <v>44.5</v>
      </c>
      <c r="C44" s="556" t="s">
        <v>728</v>
      </c>
      <c r="D44" s="557"/>
      <c r="E44" s="558"/>
      <c r="F44" s="149"/>
      <c r="G44" s="89"/>
      <c r="H44" s="475"/>
      <c r="I44" s="534"/>
    </row>
    <row r="45" spans="1:9" s="125" customFormat="1" ht="15" customHeight="1" x14ac:dyDescent="0.25">
      <c r="A45" s="149">
        <v>43962</v>
      </c>
      <c r="B45" s="163">
        <v>0.21</v>
      </c>
      <c r="C45" s="491" t="s">
        <v>217</v>
      </c>
      <c r="D45" s="512"/>
      <c r="E45" s="543"/>
      <c r="F45" s="149"/>
      <c r="G45" s="89"/>
      <c r="H45" s="145"/>
      <c r="I45" s="155"/>
    </row>
    <row r="46" spans="1:9" s="125" customFormat="1" ht="15" customHeight="1" x14ac:dyDescent="0.25">
      <c r="A46" s="149">
        <v>43962</v>
      </c>
      <c r="B46" s="163">
        <v>1000</v>
      </c>
      <c r="C46" s="482" t="s">
        <v>628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43963</v>
      </c>
      <c r="B47" s="163">
        <v>9173.2800000000007</v>
      </c>
      <c r="C47" s="491" t="s">
        <v>729</v>
      </c>
      <c r="D47" s="512"/>
      <c r="E47" s="543"/>
      <c r="F47" s="149"/>
      <c r="G47" s="89"/>
      <c r="H47" s="145"/>
      <c r="I47" s="155"/>
    </row>
    <row r="48" spans="1:9" s="125" customFormat="1" ht="15" customHeight="1" x14ac:dyDescent="0.25">
      <c r="A48" s="149">
        <v>43963</v>
      </c>
      <c r="B48" s="163">
        <v>0.24</v>
      </c>
      <c r="C48" s="491" t="s">
        <v>217</v>
      </c>
      <c r="D48" s="512"/>
      <c r="E48" s="543"/>
      <c r="F48" s="149"/>
      <c r="G48" s="89"/>
      <c r="H48" s="145"/>
      <c r="I48" s="155"/>
    </row>
    <row r="49" spans="1:9" s="125" customFormat="1" ht="15" customHeight="1" x14ac:dyDescent="0.25">
      <c r="A49" s="149">
        <v>43963</v>
      </c>
      <c r="B49" s="163">
        <v>1000</v>
      </c>
      <c r="C49" s="547" t="s">
        <v>730</v>
      </c>
      <c r="D49" s="548"/>
      <c r="E49" s="549"/>
      <c r="F49" s="149"/>
      <c r="G49" s="89"/>
      <c r="H49" s="145"/>
      <c r="I49" s="155"/>
    </row>
    <row r="50" spans="1:9" s="125" customFormat="1" ht="15" customHeight="1" x14ac:dyDescent="0.25">
      <c r="A50" s="149">
        <v>43963</v>
      </c>
      <c r="B50" s="163">
        <v>0.21</v>
      </c>
      <c r="C50" s="491" t="s">
        <v>217</v>
      </c>
      <c r="D50" s="512"/>
      <c r="E50" s="543"/>
      <c r="F50" s="149"/>
      <c r="G50" s="89"/>
      <c r="H50" s="145"/>
      <c r="I50" s="155"/>
    </row>
    <row r="51" spans="1:9" s="125" customFormat="1" ht="15" customHeight="1" x14ac:dyDescent="0.25">
      <c r="A51" s="149">
        <v>43965</v>
      </c>
      <c r="B51" s="162">
        <v>129</v>
      </c>
      <c r="C51" s="482" t="s">
        <v>529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43966</v>
      </c>
      <c r="B52" s="163">
        <v>65</v>
      </c>
      <c r="C52" s="482" t="s">
        <v>18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43966</v>
      </c>
      <c r="B53" s="163">
        <v>73</v>
      </c>
      <c r="C53" s="482" t="s">
        <v>21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43966</v>
      </c>
      <c r="B54" s="163">
        <v>140</v>
      </c>
      <c r="C54" s="482" t="s">
        <v>194</v>
      </c>
      <c r="D54" s="482"/>
      <c r="E54" s="482"/>
      <c r="F54" s="149"/>
      <c r="G54" s="89"/>
      <c r="H54" s="145"/>
      <c r="I54" s="155"/>
    </row>
    <row r="55" spans="1:9" s="125" customFormat="1" ht="15" customHeight="1" x14ac:dyDescent="0.25">
      <c r="A55" s="149">
        <v>43966</v>
      </c>
      <c r="B55" s="163">
        <v>346</v>
      </c>
      <c r="C55" s="482" t="s">
        <v>543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43966</v>
      </c>
      <c r="B56" s="163">
        <v>714</v>
      </c>
      <c r="C56" s="482" t="s">
        <v>570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43966</v>
      </c>
      <c r="B57" s="163">
        <v>199</v>
      </c>
      <c r="C57" s="482" t="s">
        <v>22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43966</v>
      </c>
      <c r="B58" s="163">
        <v>78</v>
      </c>
      <c r="C58" s="482" t="s">
        <v>668</v>
      </c>
      <c r="D58" s="482"/>
      <c r="E58" s="482"/>
      <c r="F58" s="149"/>
      <c r="G58" s="89"/>
      <c r="H58" s="145"/>
      <c r="I58" s="155"/>
    </row>
    <row r="59" spans="1:9" s="125" customFormat="1" ht="15" customHeight="1" x14ac:dyDescent="0.25">
      <c r="A59" s="149">
        <v>43966</v>
      </c>
      <c r="B59" s="163">
        <v>680</v>
      </c>
      <c r="C59" s="482" t="s">
        <v>731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43966</v>
      </c>
      <c r="B60" s="163">
        <v>0.21</v>
      </c>
      <c r="C60" s="491" t="s">
        <v>217</v>
      </c>
      <c r="D60" s="512"/>
      <c r="E60" s="543"/>
      <c r="F60" s="149"/>
      <c r="G60" s="89"/>
      <c r="H60" s="145"/>
      <c r="I60" s="155"/>
    </row>
    <row r="61" spans="1:9" s="125" customFormat="1" ht="15" customHeight="1" x14ac:dyDescent="0.25">
      <c r="A61" s="149">
        <v>43966</v>
      </c>
      <c r="B61" s="163">
        <v>1000</v>
      </c>
      <c r="C61" s="482" t="s">
        <v>720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43966</v>
      </c>
      <c r="B62" s="163">
        <v>0.21</v>
      </c>
      <c r="C62" s="491" t="s">
        <v>217</v>
      </c>
      <c r="D62" s="512"/>
      <c r="E62" s="543"/>
      <c r="F62" s="149"/>
      <c r="G62" s="89"/>
      <c r="H62" s="145"/>
      <c r="I62" s="155"/>
    </row>
    <row r="63" spans="1:9" s="125" customFormat="1" ht="15" customHeight="1" x14ac:dyDescent="0.25">
      <c r="A63" s="149">
        <v>43969</v>
      </c>
      <c r="B63" s="163">
        <v>894</v>
      </c>
      <c r="C63" s="482" t="s">
        <v>20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43969</v>
      </c>
      <c r="B64" s="163">
        <v>69.900000000000006</v>
      </c>
      <c r="C64" s="482" t="s">
        <v>273</v>
      </c>
      <c r="D64" s="482"/>
      <c r="E64" s="482"/>
      <c r="F64" s="149"/>
      <c r="G64" s="89"/>
      <c r="H64" s="145"/>
      <c r="I64" s="155"/>
    </row>
    <row r="65" spans="1:9" s="125" customFormat="1" ht="15" customHeight="1" x14ac:dyDescent="0.25">
      <c r="A65" s="149">
        <v>43971</v>
      </c>
      <c r="B65" s="163">
        <v>0.21</v>
      </c>
      <c r="C65" s="491" t="s">
        <v>217</v>
      </c>
      <c r="D65" s="512"/>
      <c r="E65" s="543"/>
      <c r="F65" s="149"/>
      <c r="G65" s="89"/>
      <c r="H65" s="145"/>
      <c r="I65" s="155"/>
    </row>
    <row r="66" spans="1:9" s="125" customFormat="1" ht="15" customHeight="1" x14ac:dyDescent="0.25">
      <c r="A66" s="149">
        <v>43971</v>
      </c>
      <c r="B66" s="163">
        <v>1000</v>
      </c>
      <c r="C66" s="482" t="s">
        <v>628</v>
      </c>
      <c r="D66" s="482"/>
      <c r="E66" s="482"/>
      <c r="F66" s="149"/>
      <c r="G66" s="89"/>
      <c r="H66" s="145"/>
      <c r="I66" s="155"/>
    </row>
    <row r="67" spans="1:9" s="125" customFormat="1" ht="15" customHeight="1" x14ac:dyDescent="0.25">
      <c r="A67" s="149">
        <v>43973</v>
      </c>
      <c r="B67" s="163">
        <v>129</v>
      </c>
      <c r="C67" s="482" t="s">
        <v>529</v>
      </c>
      <c r="D67" s="482"/>
      <c r="E67" s="482"/>
      <c r="F67" s="149"/>
      <c r="G67" s="89"/>
      <c r="H67" s="145"/>
      <c r="I67" s="155"/>
    </row>
    <row r="68" spans="1:9" s="125" customFormat="1" ht="15" customHeight="1" x14ac:dyDescent="0.25">
      <c r="A68" s="149">
        <v>43973</v>
      </c>
      <c r="B68" s="163">
        <v>500</v>
      </c>
      <c r="C68" s="553" t="s">
        <v>732</v>
      </c>
      <c r="D68" s="545"/>
      <c r="E68" s="546"/>
      <c r="F68" s="149"/>
      <c r="G68" s="89"/>
      <c r="H68" s="145"/>
      <c r="I68" s="155"/>
    </row>
    <row r="69" spans="1:9" s="125" customFormat="1" ht="15" customHeight="1" x14ac:dyDescent="0.25">
      <c r="A69" s="149">
        <v>43973</v>
      </c>
      <c r="B69" s="163">
        <v>500</v>
      </c>
      <c r="C69" s="554" t="s">
        <v>674</v>
      </c>
      <c r="D69" s="548"/>
      <c r="E69" s="549"/>
      <c r="F69" s="149"/>
      <c r="G69" s="89"/>
      <c r="H69" s="145"/>
      <c r="I69" s="155"/>
    </row>
    <row r="70" spans="1:9" s="125" customFormat="1" ht="15" customHeight="1" x14ac:dyDescent="0.25">
      <c r="A70" s="149">
        <v>43973</v>
      </c>
      <c r="B70" s="163">
        <v>500</v>
      </c>
      <c r="C70" s="554" t="s">
        <v>733</v>
      </c>
      <c r="D70" s="548"/>
      <c r="E70" s="549"/>
      <c r="F70" s="149"/>
      <c r="G70" s="89"/>
      <c r="H70" s="145"/>
      <c r="I70" s="155"/>
    </row>
    <row r="71" spans="1:9" s="125" customFormat="1" ht="15" customHeight="1" x14ac:dyDescent="0.25">
      <c r="A71" s="149">
        <v>43973</v>
      </c>
      <c r="B71" s="163">
        <v>500</v>
      </c>
      <c r="C71" s="554" t="s">
        <v>734</v>
      </c>
      <c r="D71" s="548"/>
      <c r="E71" s="549"/>
      <c r="F71" s="149"/>
      <c r="G71" s="89"/>
      <c r="H71" s="145"/>
      <c r="I71" s="155"/>
    </row>
    <row r="72" spans="1:9" s="125" customFormat="1" ht="15" customHeight="1" x14ac:dyDescent="0.25">
      <c r="A72" s="149">
        <v>43973</v>
      </c>
      <c r="B72" s="163">
        <v>500</v>
      </c>
      <c r="C72" s="554" t="s">
        <v>735</v>
      </c>
      <c r="D72" s="548"/>
      <c r="E72" s="549"/>
      <c r="F72" s="149"/>
      <c r="G72" s="89"/>
      <c r="H72" s="145"/>
      <c r="I72" s="155"/>
    </row>
    <row r="73" spans="1:9" s="125" customFormat="1" ht="15" customHeight="1" x14ac:dyDescent="0.25">
      <c r="A73" s="149">
        <v>43973</v>
      </c>
      <c r="B73" s="163">
        <v>500</v>
      </c>
      <c r="C73" s="554" t="s">
        <v>426</v>
      </c>
      <c r="D73" s="548"/>
      <c r="E73" s="549"/>
      <c r="F73" s="149"/>
      <c r="G73" s="89"/>
      <c r="H73" s="145"/>
      <c r="I73" s="155"/>
    </row>
    <row r="74" spans="1:9" s="125" customFormat="1" ht="15" customHeight="1" x14ac:dyDescent="0.25">
      <c r="A74" s="149">
        <v>43973</v>
      </c>
      <c r="B74" s="163">
        <v>500</v>
      </c>
      <c r="C74" s="554" t="s">
        <v>736</v>
      </c>
      <c r="D74" s="548"/>
      <c r="E74" s="549"/>
      <c r="F74" s="149"/>
      <c r="G74" s="89"/>
      <c r="H74" s="145"/>
      <c r="I74" s="155"/>
    </row>
    <row r="75" spans="1:9" s="125" customFormat="1" ht="15" customHeight="1" x14ac:dyDescent="0.25">
      <c r="A75" s="149">
        <v>43973</v>
      </c>
      <c r="B75" s="163">
        <v>500</v>
      </c>
      <c r="C75" s="554" t="s">
        <v>737</v>
      </c>
      <c r="D75" s="548"/>
      <c r="E75" s="549"/>
      <c r="F75" s="149"/>
      <c r="G75" s="89"/>
      <c r="H75" s="145"/>
      <c r="I75" s="155"/>
    </row>
    <row r="76" spans="1:9" s="125" customFormat="1" ht="15" customHeight="1" x14ac:dyDescent="0.25">
      <c r="A76" s="149">
        <v>43973</v>
      </c>
      <c r="B76" s="163">
        <v>500</v>
      </c>
      <c r="C76" s="554" t="s">
        <v>459</v>
      </c>
      <c r="D76" s="548"/>
      <c r="E76" s="549"/>
      <c r="F76" s="149"/>
      <c r="G76" s="89"/>
      <c r="H76" s="145"/>
      <c r="I76" s="155"/>
    </row>
    <row r="77" spans="1:9" s="125" customFormat="1" ht="15" customHeight="1" x14ac:dyDescent="0.25">
      <c r="A77" s="149">
        <v>43973</v>
      </c>
      <c r="B77" s="163">
        <v>500</v>
      </c>
      <c r="C77" s="554" t="s">
        <v>738</v>
      </c>
      <c r="D77" s="548"/>
      <c r="E77" s="549"/>
      <c r="F77" s="149"/>
      <c r="G77" s="89"/>
      <c r="H77" s="145"/>
      <c r="I77" s="155"/>
    </row>
    <row r="78" spans="1:9" s="125" customFormat="1" ht="15" customHeight="1" x14ac:dyDescent="0.25">
      <c r="A78" s="149">
        <v>43973</v>
      </c>
      <c r="B78" s="163">
        <v>500</v>
      </c>
      <c r="C78" s="554" t="s">
        <v>739</v>
      </c>
      <c r="D78" s="548"/>
      <c r="E78" s="549"/>
      <c r="F78" s="149"/>
      <c r="G78" s="89"/>
      <c r="H78" s="145"/>
      <c r="I78" s="155"/>
    </row>
    <row r="79" spans="1:9" s="125" customFormat="1" ht="15" customHeight="1" x14ac:dyDescent="0.25">
      <c r="A79" s="149">
        <v>43973</v>
      </c>
      <c r="B79" s="163">
        <v>500</v>
      </c>
      <c r="C79" s="554" t="s">
        <v>740</v>
      </c>
      <c r="D79" s="548"/>
      <c r="E79" s="549"/>
      <c r="F79" s="149"/>
      <c r="G79" s="89"/>
      <c r="H79" s="145"/>
      <c r="I79" s="155"/>
    </row>
    <row r="80" spans="1:9" s="125" customFormat="1" ht="15" customHeight="1" x14ac:dyDescent="0.25">
      <c r="A80" s="149">
        <v>43973</v>
      </c>
      <c r="B80" s="163">
        <v>500</v>
      </c>
      <c r="C80" s="555" t="s">
        <v>741</v>
      </c>
      <c r="D80" s="551"/>
      <c r="E80" s="552"/>
      <c r="F80" s="149"/>
      <c r="G80" s="89"/>
      <c r="H80" s="145"/>
      <c r="I80" s="155"/>
    </row>
    <row r="81" spans="1:9" s="125" customFormat="1" ht="15" customHeight="1" x14ac:dyDescent="0.25">
      <c r="A81" s="149">
        <v>43973</v>
      </c>
      <c r="B81" s="163">
        <v>0.21</v>
      </c>
      <c r="C81" s="559" t="s">
        <v>217</v>
      </c>
      <c r="D81" s="560"/>
      <c r="E81" s="561"/>
      <c r="F81" s="149"/>
      <c r="G81" s="89"/>
      <c r="H81" s="145"/>
      <c r="I81" s="155"/>
    </row>
    <row r="82" spans="1:9" s="125" customFormat="1" ht="15" customHeight="1" x14ac:dyDescent="0.25">
      <c r="A82" s="149">
        <v>43973</v>
      </c>
      <c r="B82" s="163">
        <v>1000</v>
      </c>
      <c r="C82" s="562" t="s">
        <v>720</v>
      </c>
      <c r="D82" s="562"/>
      <c r="E82" s="562"/>
      <c r="F82" s="149"/>
      <c r="G82" s="89"/>
      <c r="H82" s="145"/>
      <c r="I82" s="155"/>
    </row>
    <row r="83" spans="1:9" s="125" customFormat="1" ht="15" customHeight="1" x14ac:dyDescent="0.25">
      <c r="A83" s="149">
        <v>43973</v>
      </c>
      <c r="B83" s="163">
        <v>0.21</v>
      </c>
      <c r="C83" s="559" t="s">
        <v>217</v>
      </c>
      <c r="D83" s="560"/>
      <c r="E83" s="561"/>
      <c r="F83" s="149"/>
      <c r="G83" s="89"/>
      <c r="H83" s="145"/>
      <c r="I83" s="155"/>
    </row>
    <row r="84" spans="1:9" s="125" customFormat="1" ht="15" customHeight="1" x14ac:dyDescent="0.25">
      <c r="A84" s="149">
        <v>43973</v>
      </c>
      <c r="B84" s="163">
        <v>500</v>
      </c>
      <c r="C84" s="556" t="s">
        <v>676</v>
      </c>
      <c r="D84" s="557"/>
      <c r="E84" s="558"/>
      <c r="F84" s="149"/>
      <c r="G84" s="89"/>
      <c r="H84" s="145"/>
      <c r="I84" s="155"/>
    </row>
    <row r="85" spans="1:9" s="125" customFormat="1" ht="15" customHeight="1" x14ac:dyDescent="0.25">
      <c r="A85" s="149">
        <v>43973</v>
      </c>
      <c r="B85" s="163">
        <v>0.21</v>
      </c>
      <c r="C85" s="491" t="s">
        <v>217</v>
      </c>
      <c r="D85" s="512"/>
      <c r="E85" s="543"/>
      <c r="F85" s="149"/>
      <c r="G85" s="89"/>
      <c r="H85" s="145"/>
      <c r="I85" s="155"/>
    </row>
    <row r="86" spans="1:9" s="125" customFormat="1" ht="15" customHeight="1" x14ac:dyDescent="0.25">
      <c r="A86" s="149">
        <v>43973</v>
      </c>
      <c r="B86" s="163">
        <v>2000</v>
      </c>
      <c r="C86" s="482" t="s">
        <v>628</v>
      </c>
      <c r="D86" s="482"/>
      <c r="E86" s="482"/>
      <c r="F86" s="149"/>
      <c r="G86" s="89"/>
      <c r="H86" s="145"/>
      <c r="I86" s="155"/>
    </row>
    <row r="87" spans="1:9" s="125" customFormat="1" ht="15" customHeight="1" x14ac:dyDescent="0.25">
      <c r="A87" s="149">
        <v>43978</v>
      </c>
      <c r="B87" s="163">
        <v>129</v>
      </c>
      <c r="C87" s="482" t="s">
        <v>529</v>
      </c>
      <c r="D87" s="482"/>
      <c r="E87" s="482"/>
      <c r="F87" s="149"/>
      <c r="G87" s="89"/>
      <c r="H87" s="145"/>
      <c r="I87" s="155"/>
    </row>
    <row r="88" spans="1:9" s="125" customFormat="1" ht="15" customHeight="1" x14ac:dyDescent="0.25">
      <c r="A88" s="149">
        <v>43979</v>
      </c>
      <c r="B88" s="163">
        <v>3285.78</v>
      </c>
      <c r="C88" s="482" t="s">
        <v>630</v>
      </c>
      <c r="D88" s="482"/>
      <c r="E88" s="482"/>
      <c r="F88" s="149"/>
      <c r="G88" s="89"/>
      <c r="H88" s="145"/>
      <c r="I88" s="155"/>
    </row>
    <row r="89" spans="1:9" s="125" customFormat="1" ht="15" customHeight="1" x14ac:dyDescent="0.25">
      <c r="A89" s="149">
        <v>43980</v>
      </c>
      <c r="B89" s="163">
        <v>6551.96</v>
      </c>
      <c r="C89" s="491" t="s">
        <v>742</v>
      </c>
      <c r="D89" s="512"/>
      <c r="E89" s="543"/>
      <c r="F89" s="149"/>
      <c r="G89" s="89"/>
      <c r="H89" s="145"/>
      <c r="I89" s="155"/>
    </row>
    <row r="90" spans="1:9" s="125" customFormat="1" ht="15" customHeight="1" x14ac:dyDescent="0.25">
      <c r="A90" s="149">
        <v>43980</v>
      </c>
      <c r="B90" s="163">
        <v>775</v>
      </c>
      <c r="C90" s="547" t="s">
        <v>289</v>
      </c>
      <c r="D90" s="548"/>
      <c r="E90" s="549"/>
      <c r="F90" s="149"/>
      <c r="G90" s="89"/>
      <c r="H90" s="145"/>
      <c r="I90" s="155"/>
    </row>
    <row r="91" spans="1:9" s="125" customFormat="1" ht="15" customHeight="1" x14ac:dyDescent="0.25">
      <c r="A91" s="149">
        <v>43980</v>
      </c>
      <c r="B91" s="163">
        <v>775</v>
      </c>
      <c r="C91" s="550" t="s">
        <v>693</v>
      </c>
      <c r="D91" s="551"/>
      <c r="E91" s="552"/>
      <c r="F91" s="149"/>
      <c r="G91" s="89"/>
      <c r="H91" s="145"/>
      <c r="I91" s="155"/>
    </row>
    <row r="92" spans="1:9" s="125" customFormat="1" ht="15" customHeight="1" x14ac:dyDescent="0.25">
      <c r="A92" s="149">
        <v>43980</v>
      </c>
      <c r="B92" s="163">
        <v>775</v>
      </c>
      <c r="C92" s="547" t="s">
        <v>692</v>
      </c>
      <c r="D92" s="548"/>
      <c r="E92" s="549"/>
      <c r="F92" s="149"/>
      <c r="G92" s="89"/>
      <c r="H92" s="145"/>
      <c r="I92" s="155"/>
    </row>
    <row r="93" spans="1:9" s="125" customFormat="1" ht="15" customHeight="1" x14ac:dyDescent="0.25">
      <c r="A93" s="149">
        <v>43980</v>
      </c>
      <c r="B93" s="163">
        <v>2324</v>
      </c>
      <c r="C93" s="544" t="s">
        <v>397</v>
      </c>
      <c r="D93" s="545"/>
      <c r="E93" s="546"/>
      <c r="F93" s="149"/>
      <c r="G93" s="89"/>
      <c r="H93" s="145"/>
      <c r="I93" s="155"/>
    </row>
    <row r="94" spans="1:9" s="125" customFormat="1" ht="15" customHeight="1" x14ac:dyDescent="0.25">
      <c r="A94" s="149">
        <v>43980</v>
      </c>
      <c r="B94" s="163">
        <v>0.21</v>
      </c>
      <c r="C94" s="491" t="s">
        <v>217</v>
      </c>
      <c r="D94" s="512"/>
      <c r="E94" s="543"/>
      <c r="F94" s="149"/>
      <c r="G94" s="89"/>
      <c r="H94" s="145"/>
      <c r="I94" s="155"/>
    </row>
    <row r="95" spans="1:9" s="125" customFormat="1" ht="15" customHeight="1" x14ac:dyDescent="0.25">
      <c r="A95" s="149">
        <v>43980</v>
      </c>
      <c r="B95" s="163">
        <v>0.21</v>
      </c>
      <c r="C95" s="491" t="s">
        <v>217</v>
      </c>
      <c r="D95" s="512"/>
      <c r="E95" s="543"/>
      <c r="F95" s="149"/>
      <c r="G95" s="89"/>
      <c r="H95" s="145"/>
      <c r="I95" s="155"/>
    </row>
    <row r="96" spans="1:9" s="125" customFormat="1" ht="15" customHeight="1" x14ac:dyDescent="0.25">
      <c r="A96" s="149">
        <v>43980</v>
      </c>
      <c r="B96" s="163">
        <v>0.21</v>
      </c>
      <c r="C96" s="491" t="s">
        <v>217</v>
      </c>
      <c r="D96" s="512"/>
      <c r="E96" s="543"/>
      <c r="F96" s="149"/>
      <c r="G96" s="89"/>
      <c r="H96" s="145"/>
      <c r="I96" s="155"/>
    </row>
    <row r="97" spans="1:9" s="125" customFormat="1" ht="15" customHeight="1" x14ac:dyDescent="0.25">
      <c r="A97" s="149">
        <v>43980</v>
      </c>
      <c r="B97" s="163">
        <v>0.21</v>
      </c>
      <c r="C97" s="491" t="s">
        <v>217</v>
      </c>
      <c r="D97" s="512"/>
      <c r="E97" s="543"/>
      <c r="F97" s="149"/>
      <c r="G97" s="89"/>
      <c r="H97" s="145"/>
      <c r="I97" s="155"/>
    </row>
    <row r="98" spans="1:9" s="125" customFormat="1" ht="15" customHeight="1" x14ac:dyDescent="0.25">
      <c r="A98" s="149">
        <v>43980</v>
      </c>
      <c r="B98" s="163">
        <v>1000</v>
      </c>
      <c r="C98" s="562" t="s">
        <v>720</v>
      </c>
      <c r="D98" s="562"/>
      <c r="E98" s="562"/>
      <c r="F98" s="149"/>
      <c r="G98" s="89"/>
      <c r="H98" s="145"/>
      <c r="I98" s="155"/>
    </row>
    <row r="99" spans="1:9" s="125" customFormat="1" ht="15" customHeight="1" x14ac:dyDescent="0.25">
      <c r="A99" s="149">
        <v>43980</v>
      </c>
      <c r="B99" s="163">
        <v>500</v>
      </c>
      <c r="C99" s="482" t="s">
        <v>628</v>
      </c>
      <c r="D99" s="482"/>
      <c r="E99" s="482"/>
      <c r="F99" s="149"/>
      <c r="G99" s="89"/>
      <c r="H99" s="145"/>
      <c r="I99" s="155"/>
    </row>
    <row r="100" spans="1:9" s="125" customFormat="1" ht="15" customHeight="1" x14ac:dyDescent="0.25">
      <c r="A100" s="149">
        <v>43981</v>
      </c>
      <c r="B100" s="163">
        <v>129</v>
      </c>
      <c r="C100" s="482" t="s">
        <v>529</v>
      </c>
      <c r="D100" s="482"/>
      <c r="E100" s="482"/>
      <c r="F100" s="149"/>
      <c r="G100" s="89"/>
      <c r="H100" s="145"/>
      <c r="I100" s="155"/>
    </row>
  </sheetData>
  <mergeCells count="132">
    <mergeCell ref="C99:E99"/>
    <mergeCell ref="C100:E100"/>
    <mergeCell ref="C93:E93"/>
    <mergeCell ref="C94:E94"/>
    <mergeCell ref="C95:E95"/>
    <mergeCell ref="C96:E96"/>
    <mergeCell ref="C97:E97"/>
    <mergeCell ref="C98:E98"/>
    <mergeCell ref="C87:E87"/>
    <mergeCell ref="C88:E88"/>
    <mergeCell ref="C89:E89"/>
    <mergeCell ref="C90:E90"/>
    <mergeCell ref="C91:E91"/>
    <mergeCell ref="C92:E92"/>
    <mergeCell ref="C81:E81"/>
    <mergeCell ref="C82:E82"/>
    <mergeCell ref="C83:E83"/>
    <mergeCell ref="C84:E84"/>
    <mergeCell ref="C85:E85"/>
    <mergeCell ref="C86:E86"/>
    <mergeCell ref="C75:E75"/>
    <mergeCell ref="C76:E76"/>
    <mergeCell ref="C77:E77"/>
    <mergeCell ref="C78:E78"/>
    <mergeCell ref="C79:E79"/>
    <mergeCell ref="C80:E80"/>
    <mergeCell ref="C69:E69"/>
    <mergeCell ref="C70:E70"/>
    <mergeCell ref="C71:E71"/>
    <mergeCell ref="C72:E72"/>
    <mergeCell ref="C73:E73"/>
    <mergeCell ref="C74:E74"/>
    <mergeCell ref="C63:E63"/>
    <mergeCell ref="C64:E64"/>
    <mergeCell ref="C65:E65"/>
    <mergeCell ref="C66:E66"/>
    <mergeCell ref="C67:E67"/>
    <mergeCell ref="C68:E68"/>
    <mergeCell ref="C57:E57"/>
    <mergeCell ref="C58:E58"/>
    <mergeCell ref="C59:E59"/>
    <mergeCell ref="C60:E60"/>
    <mergeCell ref="C61:E61"/>
    <mergeCell ref="C62:E62"/>
    <mergeCell ref="C51:E51"/>
    <mergeCell ref="C52:E52"/>
    <mergeCell ref="C53:E53"/>
    <mergeCell ref="C54:E54"/>
    <mergeCell ref="C55:E55"/>
    <mergeCell ref="C56:E56"/>
    <mergeCell ref="C45:E45"/>
    <mergeCell ref="C46:E46"/>
    <mergeCell ref="C47:E47"/>
    <mergeCell ref="C48:E48"/>
    <mergeCell ref="C49:E49"/>
    <mergeCell ref="C50:E50"/>
    <mergeCell ref="C42:E42"/>
    <mergeCell ref="H42:I42"/>
    <mergeCell ref="C43:E43"/>
    <mergeCell ref="H43:I43"/>
    <mergeCell ref="C44:E44"/>
    <mergeCell ref="H44:I44"/>
    <mergeCell ref="C38:E38"/>
    <mergeCell ref="C39:E39"/>
    <mergeCell ref="H39:I39"/>
    <mergeCell ref="C40:E40"/>
    <mergeCell ref="H40:I40"/>
    <mergeCell ref="C41:E41"/>
    <mergeCell ref="H41:I41"/>
    <mergeCell ref="C35:E35"/>
    <mergeCell ref="H35:I35"/>
    <mergeCell ref="C36:E36"/>
    <mergeCell ref="H36:I36"/>
    <mergeCell ref="C37:E37"/>
    <mergeCell ref="H37:I37"/>
    <mergeCell ref="C31:E31"/>
    <mergeCell ref="C32:E32"/>
    <mergeCell ref="H32:I32"/>
    <mergeCell ref="C33:E33"/>
    <mergeCell ref="H33:I33"/>
    <mergeCell ref="C34:E34"/>
    <mergeCell ref="C26:E26"/>
    <mergeCell ref="C27:E27"/>
    <mergeCell ref="H27:I27"/>
    <mergeCell ref="C28:E28"/>
    <mergeCell ref="C29:E29"/>
    <mergeCell ref="C30:E30"/>
    <mergeCell ref="H30:I30"/>
    <mergeCell ref="C23:E23"/>
    <mergeCell ref="H23:I23"/>
    <mergeCell ref="C24:E24"/>
    <mergeCell ref="H24:I24"/>
    <mergeCell ref="C25:E25"/>
    <mergeCell ref="H25:I25"/>
    <mergeCell ref="C20:E20"/>
    <mergeCell ref="H20:I20"/>
    <mergeCell ref="C21:E21"/>
    <mergeCell ref="H21:I21"/>
    <mergeCell ref="C22:E22"/>
    <mergeCell ref="H22:I22"/>
    <mergeCell ref="C17:E17"/>
    <mergeCell ref="H17:I17"/>
    <mergeCell ref="C18:E18"/>
    <mergeCell ref="H18:I18"/>
    <mergeCell ref="C19:E19"/>
    <mergeCell ref="H19:I19"/>
    <mergeCell ref="A13:I13"/>
    <mergeCell ref="A14:E14"/>
    <mergeCell ref="F14:I14"/>
    <mergeCell ref="C15:E15"/>
    <mergeCell ref="H15:I15"/>
    <mergeCell ref="C16:E16"/>
    <mergeCell ref="H16:I16"/>
    <mergeCell ref="C11:D11"/>
    <mergeCell ref="G11:H11"/>
    <mergeCell ref="A12:I12"/>
    <mergeCell ref="C6:D6"/>
    <mergeCell ref="G6:H6"/>
    <mergeCell ref="C7:D7"/>
    <mergeCell ref="G7:H7"/>
    <mergeCell ref="C8:D8"/>
    <mergeCell ref="G8:H8"/>
    <mergeCell ref="C2:I2"/>
    <mergeCell ref="C3:D4"/>
    <mergeCell ref="E3:F3"/>
    <mergeCell ref="G3:H3"/>
    <mergeCell ref="I3:I4"/>
    <mergeCell ref="C5:D5"/>
    <mergeCell ref="G5:H5"/>
    <mergeCell ref="C9:D9"/>
    <mergeCell ref="C10:D10"/>
    <mergeCell ref="G10:H10"/>
  </mergeCells>
  <pageMargins left="0.7" right="0.7" top="0.75" bottom="0.75" header="0.3" footer="0.3"/>
  <pageSetup paperSize="9" scale="77" orientation="landscape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opLeftCell="A10" zoomScaleNormal="100" workbookViewId="0">
      <selection activeCell="C17" sqref="C17:E17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744</v>
      </c>
      <c r="D2" s="530"/>
      <c r="E2" s="530"/>
      <c r="F2" s="530"/>
      <c r="G2" s="530"/>
      <c r="H2" s="530"/>
      <c r="I2" s="531"/>
    </row>
    <row r="3" spans="1:9" ht="21.75" customHeight="1" x14ac:dyDescent="0.25">
      <c r="C3" s="563" t="s">
        <v>748</v>
      </c>
      <c r="D3" s="564"/>
      <c r="E3" s="564"/>
      <c r="F3" s="565"/>
      <c r="G3" s="566">
        <v>85136</v>
      </c>
      <c r="H3" s="567"/>
      <c r="I3" s="568"/>
    </row>
    <row r="4" spans="1:9" x14ac:dyDescent="0.25">
      <c r="C4" s="423"/>
      <c r="D4" s="355"/>
      <c r="E4" s="356" t="s">
        <v>0</v>
      </c>
      <c r="F4" s="356"/>
      <c r="G4" s="424" t="s">
        <v>1</v>
      </c>
      <c r="H4" s="538"/>
      <c r="I4" s="412"/>
    </row>
    <row r="5" spans="1:9" x14ac:dyDescent="0.25">
      <c r="C5" s="423"/>
      <c r="D5" s="355"/>
      <c r="E5" s="6" t="s">
        <v>3</v>
      </c>
      <c r="F5" s="6" t="s">
        <v>2</v>
      </c>
      <c r="G5" s="6" t="s">
        <v>3</v>
      </c>
      <c r="H5" s="6"/>
      <c r="I5" s="412"/>
    </row>
    <row r="6" spans="1:9" ht="30.75" customHeight="1" x14ac:dyDescent="0.25">
      <c r="C6" s="539" t="s">
        <v>745</v>
      </c>
      <c r="D6" s="540"/>
      <c r="E6" s="156">
        <v>21596.5</v>
      </c>
      <c r="F6" s="156">
        <v>3728.1</v>
      </c>
      <c r="G6" s="541">
        <v>2117</v>
      </c>
      <c r="H6" s="542"/>
      <c r="I6" s="27"/>
    </row>
    <row r="7" spans="1:9" x14ac:dyDescent="0.25">
      <c r="C7" s="532" t="s">
        <v>3</v>
      </c>
      <c r="D7" s="533"/>
      <c r="E7" s="158">
        <v>22239.35</v>
      </c>
      <c r="F7" s="158">
        <v>84237.17</v>
      </c>
      <c r="G7" s="541">
        <v>336</v>
      </c>
      <c r="H7" s="542"/>
      <c r="I7" s="28"/>
    </row>
    <row r="8" spans="1:9" x14ac:dyDescent="0.25">
      <c r="C8" s="494" t="s">
        <v>625</v>
      </c>
      <c r="D8" s="495"/>
      <c r="E8" s="158">
        <v>930.55</v>
      </c>
      <c r="F8" s="158">
        <v>7702.25</v>
      </c>
      <c r="G8" s="541">
        <v>0</v>
      </c>
      <c r="H8" s="542"/>
      <c r="I8" s="28"/>
    </row>
    <row r="9" spans="1:9" x14ac:dyDescent="0.25">
      <c r="C9" s="494" t="s">
        <v>746</v>
      </c>
      <c r="D9" s="495"/>
      <c r="E9" s="158">
        <v>7700</v>
      </c>
      <c r="F9" s="158"/>
      <c r="G9" s="541">
        <v>0</v>
      </c>
      <c r="H9" s="542"/>
      <c r="I9" s="28"/>
    </row>
    <row r="10" spans="1:9" x14ac:dyDescent="0.25">
      <c r="C10" s="494" t="s">
        <v>714</v>
      </c>
      <c r="D10" s="495"/>
      <c r="E10" s="158"/>
      <c r="F10" s="158"/>
      <c r="G10" s="26"/>
      <c r="H10" s="160"/>
      <c r="I10" s="28"/>
    </row>
    <row r="11" spans="1:9" x14ac:dyDescent="0.25">
      <c r="C11" s="532" t="s">
        <v>6</v>
      </c>
      <c r="D11" s="533"/>
      <c r="E11" s="10">
        <v>104269.6</v>
      </c>
      <c r="F11" s="158">
        <v>87558.76</v>
      </c>
      <c r="G11" s="541">
        <v>0</v>
      </c>
      <c r="H11" s="542"/>
      <c r="I11" s="28"/>
    </row>
    <row r="12" spans="1:9" ht="36.75" customHeight="1" thickBot="1" x14ac:dyDescent="0.3">
      <c r="C12" s="420" t="s">
        <v>724</v>
      </c>
      <c r="D12" s="421"/>
      <c r="E12" s="157">
        <f>E6+E7+E8+E9+E10+F11-E11</f>
        <v>35755.56</v>
      </c>
      <c r="F12" s="157">
        <f>F6+F7+F8-F11</f>
        <v>8108.7600000000093</v>
      </c>
      <c r="G12" s="422">
        <f>G6+G7+G8+G9-G11</f>
        <v>2453</v>
      </c>
      <c r="H12" s="422"/>
      <c r="I12" s="30"/>
    </row>
    <row r="13" spans="1:9" ht="15.75" thickBot="1" x14ac:dyDescent="0.3">
      <c r="A13" s="366"/>
      <c r="B13" s="366"/>
      <c r="C13" s="366"/>
      <c r="D13" s="366"/>
      <c r="E13" s="366"/>
      <c r="F13" s="366"/>
      <c r="G13" s="366"/>
      <c r="H13" s="366"/>
      <c r="I13" s="366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43983</v>
      </c>
      <c r="B17" s="163">
        <v>12724.03</v>
      </c>
      <c r="C17" s="482" t="s">
        <v>343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43983</v>
      </c>
      <c r="B18" s="163">
        <v>880</v>
      </c>
      <c r="C18" s="482" t="s">
        <v>720</v>
      </c>
      <c r="D18" s="482"/>
      <c r="E18" s="482"/>
      <c r="F18" s="149"/>
      <c r="G18" s="89"/>
      <c r="H18" s="482"/>
      <c r="I18" s="482"/>
    </row>
    <row r="19" spans="1:9" s="125" customFormat="1" ht="15" customHeight="1" x14ac:dyDescent="0.25">
      <c r="A19" s="149">
        <v>43983</v>
      </c>
      <c r="B19" s="163">
        <v>0.21</v>
      </c>
      <c r="C19" s="491" t="s">
        <v>217</v>
      </c>
      <c r="D19" s="512"/>
      <c r="E19" s="543"/>
      <c r="F19" s="149"/>
      <c r="G19" s="89"/>
      <c r="H19" s="482"/>
      <c r="I19" s="482"/>
    </row>
    <row r="20" spans="1:9" s="125" customFormat="1" ht="15" customHeight="1" x14ac:dyDescent="0.25">
      <c r="A20" s="149">
        <v>43984</v>
      </c>
      <c r="B20" s="163">
        <v>115</v>
      </c>
      <c r="C20" s="482" t="s">
        <v>529</v>
      </c>
      <c r="D20" s="482"/>
      <c r="E20" s="482"/>
      <c r="F20" s="149"/>
      <c r="G20" s="89"/>
      <c r="H20" s="482"/>
      <c r="I20" s="482"/>
    </row>
    <row r="21" spans="1:9" s="125" customFormat="1" ht="15" customHeight="1" x14ac:dyDescent="0.25">
      <c r="A21" s="149">
        <v>43986</v>
      </c>
      <c r="B21" s="163">
        <v>500</v>
      </c>
      <c r="C21" s="482" t="s">
        <v>628</v>
      </c>
      <c r="D21" s="482"/>
      <c r="E21" s="482"/>
      <c r="F21" s="149"/>
      <c r="G21" s="89"/>
      <c r="H21" s="482"/>
      <c r="I21" s="482"/>
    </row>
    <row r="22" spans="1:9" s="125" customFormat="1" ht="15" customHeight="1" x14ac:dyDescent="0.25">
      <c r="A22" s="149">
        <v>43986</v>
      </c>
      <c r="B22" s="163">
        <v>0.21</v>
      </c>
      <c r="C22" s="491" t="s">
        <v>217</v>
      </c>
      <c r="D22" s="512"/>
      <c r="E22" s="543"/>
      <c r="F22" s="149"/>
      <c r="G22" s="89"/>
      <c r="H22" s="482"/>
      <c r="I22" s="482"/>
    </row>
    <row r="23" spans="1:9" s="125" customFormat="1" ht="15" customHeight="1" x14ac:dyDescent="0.25">
      <c r="A23" s="149">
        <v>43986</v>
      </c>
      <c r="B23" s="163">
        <v>79.5</v>
      </c>
      <c r="C23" s="482" t="s">
        <v>239</v>
      </c>
      <c r="D23" s="482"/>
      <c r="E23" s="482"/>
      <c r="F23" s="149"/>
      <c r="G23" s="89"/>
      <c r="H23" s="482"/>
      <c r="I23" s="482"/>
    </row>
    <row r="24" spans="1:9" s="125" customFormat="1" ht="15" customHeight="1" x14ac:dyDescent="0.25">
      <c r="A24" s="149">
        <v>43987</v>
      </c>
      <c r="B24" s="163">
        <v>115</v>
      </c>
      <c r="C24" s="482" t="s">
        <v>529</v>
      </c>
      <c r="D24" s="482"/>
      <c r="E24" s="482"/>
      <c r="F24" s="149"/>
      <c r="G24" s="89"/>
      <c r="H24" s="482"/>
      <c r="I24" s="482"/>
    </row>
    <row r="25" spans="1:9" s="125" customFormat="1" ht="15" customHeight="1" x14ac:dyDescent="0.25">
      <c r="A25" s="149">
        <v>43989</v>
      </c>
      <c r="B25" s="163">
        <v>115</v>
      </c>
      <c r="C25" s="482" t="s">
        <v>529</v>
      </c>
      <c r="D25" s="482"/>
      <c r="E25" s="482"/>
      <c r="F25" s="149"/>
      <c r="G25" s="89"/>
      <c r="H25" s="475"/>
      <c r="I25" s="534"/>
    </row>
    <row r="26" spans="1:9" s="125" customFormat="1" ht="15" customHeight="1" x14ac:dyDescent="0.25">
      <c r="A26" s="149">
        <v>43990</v>
      </c>
      <c r="B26" s="163">
        <v>2000</v>
      </c>
      <c r="C26" s="482" t="s">
        <v>626</v>
      </c>
      <c r="D26" s="482"/>
      <c r="E26" s="482"/>
      <c r="F26" s="149"/>
      <c r="G26" s="89"/>
      <c r="H26" s="482"/>
      <c r="I26" s="482"/>
    </row>
    <row r="27" spans="1:9" s="125" customFormat="1" ht="15" customHeight="1" x14ac:dyDescent="0.25">
      <c r="A27" s="149">
        <v>43990</v>
      </c>
      <c r="B27" s="163">
        <v>0.21</v>
      </c>
      <c r="C27" s="491" t="s">
        <v>217</v>
      </c>
      <c r="D27" s="512"/>
      <c r="E27" s="543"/>
      <c r="F27" s="149"/>
      <c r="G27" s="89"/>
      <c r="H27" s="50"/>
      <c r="I27" s="161"/>
    </row>
    <row r="28" spans="1:9" s="125" customFormat="1" ht="15" customHeight="1" x14ac:dyDescent="0.25">
      <c r="A28" s="149">
        <v>43990</v>
      </c>
      <c r="B28" s="163">
        <v>3063.04</v>
      </c>
      <c r="C28" s="482" t="s">
        <v>705</v>
      </c>
      <c r="D28" s="482"/>
      <c r="E28" s="482"/>
      <c r="F28" s="149"/>
      <c r="G28" s="89"/>
      <c r="H28" s="475"/>
      <c r="I28" s="534"/>
    </row>
    <row r="29" spans="1:9" s="125" customFormat="1" ht="15" customHeight="1" x14ac:dyDescent="0.25">
      <c r="A29" s="149">
        <v>43990</v>
      </c>
      <c r="B29" s="163">
        <v>0.21</v>
      </c>
      <c r="C29" s="491" t="s">
        <v>217</v>
      </c>
      <c r="D29" s="512"/>
      <c r="E29" s="543"/>
      <c r="F29" s="149"/>
      <c r="G29" s="89"/>
      <c r="H29" s="145"/>
      <c r="I29" s="155"/>
    </row>
    <row r="30" spans="1:9" s="125" customFormat="1" ht="15" customHeight="1" x14ac:dyDescent="0.25">
      <c r="A30" s="149">
        <v>43990</v>
      </c>
      <c r="B30" s="163">
        <v>3426.24</v>
      </c>
      <c r="C30" s="491" t="s">
        <v>647</v>
      </c>
      <c r="D30" s="512"/>
      <c r="E30" s="543"/>
      <c r="F30" s="149"/>
      <c r="G30" s="89"/>
      <c r="H30" s="145"/>
      <c r="I30" s="155"/>
    </row>
    <row r="31" spans="1:9" s="125" customFormat="1" ht="15" customHeight="1" x14ac:dyDescent="0.25">
      <c r="A31" s="149">
        <v>43990</v>
      </c>
      <c r="B31" s="163">
        <v>0.21</v>
      </c>
      <c r="C31" s="491" t="s">
        <v>217</v>
      </c>
      <c r="D31" s="512"/>
      <c r="E31" s="543"/>
      <c r="F31" s="149"/>
      <c r="G31" s="89"/>
      <c r="H31" s="475"/>
      <c r="I31" s="534"/>
    </row>
    <row r="32" spans="1:9" s="125" customFormat="1" ht="15" customHeight="1" x14ac:dyDescent="0.25">
      <c r="A32" s="149">
        <v>43990</v>
      </c>
      <c r="B32" s="163">
        <v>44.6</v>
      </c>
      <c r="C32" s="556" t="s">
        <v>728</v>
      </c>
      <c r="D32" s="557"/>
      <c r="E32" s="558"/>
      <c r="F32" s="149"/>
      <c r="G32" s="89"/>
      <c r="H32" s="145"/>
      <c r="I32" s="155"/>
    </row>
    <row r="33" spans="1:9" s="125" customFormat="1" ht="15" customHeight="1" x14ac:dyDescent="0.25">
      <c r="A33" s="149">
        <v>43991</v>
      </c>
      <c r="B33" s="163">
        <v>2936.94</v>
      </c>
      <c r="C33" s="554" t="s">
        <v>681</v>
      </c>
      <c r="D33" s="548"/>
      <c r="E33" s="549"/>
      <c r="F33" s="149"/>
      <c r="G33" s="89"/>
      <c r="H33" s="475"/>
      <c r="I33" s="534"/>
    </row>
    <row r="34" spans="1:9" s="125" customFormat="1" ht="15" customHeight="1" x14ac:dyDescent="0.25">
      <c r="A34" s="149">
        <v>43991</v>
      </c>
      <c r="B34" s="163">
        <v>2767.98</v>
      </c>
      <c r="C34" s="555" t="s">
        <v>726</v>
      </c>
      <c r="D34" s="551"/>
      <c r="E34" s="552"/>
      <c r="F34" s="149"/>
      <c r="G34" s="89"/>
      <c r="H34" s="475"/>
      <c r="I34" s="534"/>
    </row>
    <row r="35" spans="1:9" s="125" customFormat="1" ht="15" customHeight="1" x14ac:dyDescent="0.25">
      <c r="A35" s="149">
        <v>43991</v>
      </c>
      <c r="B35" s="163">
        <v>2464.87</v>
      </c>
      <c r="C35" s="554" t="s">
        <v>409</v>
      </c>
      <c r="D35" s="548"/>
      <c r="E35" s="549"/>
      <c r="F35" s="149"/>
      <c r="G35" s="89"/>
      <c r="H35" s="145"/>
      <c r="I35" s="155"/>
    </row>
    <row r="36" spans="1:9" s="125" customFormat="1" ht="15" customHeight="1" x14ac:dyDescent="0.25">
      <c r="A36" s="149">
        <v>43991</v>
      </c>
      <c r="B36" s="163">
        <v>2960.73</v>
      </c>
      <c r="C36" s="554" t="s">
        <v>388</v>
      </c>
      <c r="D36" s="548"/>
      <c r="E36" s="549"/>
      <c r="F36" s="149"/>
      <c r="G36" s="89"/>
      <c r="H36" s="475"/>
      <c r="I36" s="534"/>
    </row>
    <row r="37" spans="1:9" s="125" customFormat="1" ht="15" customHeight="1" x14ac:dyDescent="0.25">
      <c r="A37" s="149">
        <v>43991</v>
      </c>
      <c r="B37" s="163">
        <v>2870.73</v>
      </c>
      <c r="C37" s="554" t="s">
        <v>699</v>
      </c>
      <c r="D37" s="548"/>
      <c r="E37" s="549"/>
      <c r="F37" s="149"/>
      <c r="G37" s="89"/>
      <c r="H37" s="475"/>
      <c r="I37" s="534"/>
    </row>
    <row r="38" spans="1:9" s="125" customFormat="1" ht="15" customHeight="1" x14ac:dyDescent="0.25">
      <c r="A38" s="149">
        <v>43991</v>
      </c>
      <c r="B38" s="163">
        <v>2464.87</v>
      </c>
      <c r="C38" s="554" t="s">
        <v>404</v>
      </c>
      <c r="D38" s="548"/>
      <c r="E38" s="549"/>
      <c r="F38" s="149"/>
      <c r="G38" s="89"/>
      <c r="H38" s="475"/>
      <c r="I38" s="534"/>
    </row>
    <row r="39" spans="1:9" s="125" customFormat="1" ht="15" customHeight="1" x14ac:dyDescent="0.25">
      <c r="A39" s="149">
        <v>43991</v>
      </c>
      <c r="B39" s="163">
        <v>2857.98</v>
      </c>
      <c r="C39" s="554" t="s">
        <v>683</v>
      </c>
      <c r="D39" s="548"/>
      <c r="E39" s="549"/>
      <c r="F39" s="149"/>
      <c r="G39" s="89"/>
      <c r="H39" s="145"/>
      <c r="I39" s="155"/>
    </row>
    <row r="40" spans="1:9" s="125" customFormat="1" ht="15" customHeight="1" x14ac:dyDescent="0.25">
      <c r="A40" s="149">
        <v>43991</v>
      </c>
      <c r="B40" s="163">
        <v>2981.09</v>
      </c>
      <c r="C40" s="554" t="s">
        <v>684</v>
      </c>
      <c r="D40" s="548"/>
      <c r="E40" s="549"/>
      <c r="F40" s="149"/>
      <c r="G40" s="89"/>
      <c r="H40" s="475"/>
      <c r="I40" s="534"/>
    </row>
    <row r="41" spans="1:9" s="125" customFormat="1" ht="15" customHeight="1" x14ac:dyDescent="0.25">
      <c r="A41" s="149">
        <v>43991</v>
      </c>
      <c r="B41" s="163">
        <v>2824.87</v>
      </c>
      <c r="C41" s="554" t="s">
        <v>716</v>
      </c>
      <c r="D41" s="548"/>
      <c r="E41" s="549"/>
      <c r="F41" s="149"/>
      <c r="G41" s="89"/>
      <c r="H41" s="475"/>
      <c r="I41" s="534"/>
    </row>
    <row r="42" spans="1:9" s="125" customFormat="1" ht="15" customHeight="1" x14ac:dyDescent="0.25">
      <c r="A42" s="149">
        <v>43991</v>
      </c>
      <c r="B42" s="163">
        <v>2870.73</v>
      </c>
      <c r="C42" s="554" t="s">
        <v>725</v>
      </c>
      <c r="D42" s="548"/>
      <c r="E42" s="549"/>
      <c r="F42" s="149"/>
      <c r="G42" s="89"/>
      <c r="H42" s="475"/>
      <c r="I42" s="534"/>
    </row>
    <row r="43" spans="1:9" s="125" customFormat="1" ht="15" customHeight="1" x14ac:dyDescent="0.25">
      <c r="A43" s="149">
        <v>43991</v>
      </c>
      <c r="B43" s="163">
        <v>2689.87</v>
      </c>
      <c r="C43" s="554" t="s">
        <v>686</v>
      </c>
      <c r="D43" s="548"/>
      <c r="E43" s="549"/>
      <c r="F43" s="149"/>
      <c r="G43" s="89"/>
      <c r="H43" s="475"/>
      <c r="I43" s="534"/>
    </row>
    <row r="44" spans="1:9" s="125" customFormat="1" ht="15" customHeight="1" x14ac:dyDescent="0.25">
      <c r="A44" s="149">
        <v>43991</v>
      </c>
      <c r="B44" s="163">
        <v>2960.73</v>
      </c>
      <c r="C44" s="553" t="s">
        <v>687</v>
      </c>
      <c r="D44" s="545"/>
      <c r="E44" s="546"/>
      <c r="F44" s="149"/>
      <c r="G44" s="89"/>
      <c r="H44" s="475"/>
      <c r="I44" s="534"/>
    </row>
    <row r="45" spans="1:9" s="125" customFormat="1" ht="15" customHeight="1" x14ac:dyDescent="0.25">
      <c r="A45" s="149">
        <v>43993</v>
      </c>
      <c r="B45" s="163">
        <v>1500</v>
      </c>
      <c r="C45" s="555" t="s">
        <v>741</v>
      </c>
      <c r="D45" s="551"/>
      <c r="E45" s="552"/>
      <c r="F45" s="149"/>
      <c r="G45" s="89"/>
      <c r="H45" s="475"/>
      <c r="I45" s="534"/>
    </row>
    <row r="46" spans="1:9" s="125" customFormat="1" ht="15" customHeight="1" x14ac:dyDescent="0.25">
      <c r="A46" s="149">
        <v>43995</v>
      </c>
      <c r="B46" s="163">
        <v>115</v>
      </c>
      <c r="C46" s="482" t="s">
        <v>529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43997</v>
      </c>
      <c r="B47" s="163">
        <v>1750</v>
      </c>
      <c r="C47" s="482" t="s">
        <v>628</v>
      </c>
      <c r="D47" s="482"/>
      <c r="E47" s="482"/>
      <c r="F47" s="149"/>
      <c r="G47" s="89"/>
      <c r="H47" s="145"/>
      <c r="I47" s="155"/>
    </row>
    <row r="48" spans="1:9" s="125" customFormat="1" ht="15" customHeight="1" x14ac:dyDescent="0.25">
      <c r="A48" s="149">
        <v>43997</v>
      </c>
      <c r="B48" s="163">
        <v>0.21</v>
      </c>
      <c r="C48" s="491" t="s">
        <v>217</v>
      </c>
      <c r="D48" s="512"/>
      <c r="E48" s="543"/>
      <c r="F48" s="149"/>
      <c r="G48" s="89"/>
      <c r="H48" s="145"/>
      <c r="I48" s="155"/>
    </row>
    <row r="49" spans="1:9" s="125" customFormat="1" ht="15" customHeight="1" x14ac:dyDescent="0.25">
      <c r="A49" s="149">
        <v>43997</v>
      </c>
      <c r="B49" s="163">
        <v>7700</v>
      </c>
      <c r="C49" s="491" t="s">
        <v>747</v>
      </c>
      <c r="D49" s="512"/>
      <c r="E49" s="543"/>
      <c r="F49" s="149"/>
      <c r="G49" s="89"/>
      <c r="H49" s="145"/>
      <c r="I49" s="155"/>
    </row>
    <row r="50" spans="1:9" s="125" customFormat="1" ht="15" customHeight="1" x14ac:dyDescent="0.25">
      <c r="A50" s="149">
        <v>43997</v>
      </c>
      <c r="B50" s="163">
        <v>0.21</v>
      </c>
      <c r="C50" s="491" t="s">
        <v>217</v>
      </c>
      <c r="D50" s="512"/>
      <c r="E50" s="543"/>
      <c r="F50" s="149"/>
      <c r="G50" s="89"/>
      <c r="H50" s="145"/>
      <c r="I50" s="155"/>
    </row>
    <row r="51" spans="1:9" s="125" customFormat="1" ht="15" customHeight="1" x14ac:dyDescent="0.25">
      <c r="A51" s="149">
        <v>43997</v>
      </c>
      <c r="B51" s="163">
        <v>157</v>
      </c>
      <c r="C51" s="482" t="s">
        <v>22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43997</v>
      </c>
      <c r="B52" s="163">
        <v>641</v>
      </c>
      <c r="C52" s="482" t="s">
        <v>570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43997</v>
      </c>
      <c r="B53" s="163">
        <v>301</v>
      </c>
      <c r="C53" s="482" t="s">
        <v>543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43997</v>
      </c>
      <c r="B54" s="163">
        <v>94</v>
      </c>
      <c r="C54" s="482" t="s">
        <v>194</v>
      </c>
      <c r="D54" s="482"/>
      <c r="E54" s="482"/>
      <c r="F54" s="149"/>
      <c r="G54" s="89"/>
      <c r="H54" s="145"/>
      <c r="I54" s="155"/>
    </row>
    <row r="55" spans="1:9" s="125" customFormat="1" ht="15" customHeight="1" x14ac:dyDescent="0.25">
      <c r="A55" s="149">
        <v>43997</v>
      </c>
      <c r="B55" s="163">
        <v>69</v>
      </c>
      <c r="C55" s="482" t="s">
        <v>21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43997</v>
      </c>
      <c r="B56" s="163">
        <v>649</v>
      </c>
      <c r="C56" s="482" t="s">
        <v>20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43997</v>
      </c>
      <c r="B57" s="163">
        <v>84</v>
      </c>
      <c r="C57" s="482" t="s">
        <v>19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43998</v>
      </c>
      <c r="B58" s="163">
        <v>2500</v>
      </c>
      <c r="C58" s="482" t="s">
        <v>628</v>
      </c>
      <c r="D58" s="482"/>
      <c r="E58" s="482"/>
      <c r="F58" s="149"/>
      <c r="G58" s="89"/>
      <c r="H58" s="145"/>
      <c r="I58" s="155"/>
    </row>
    <row r="59" spans="1:9" s="125" customFormat="1" ht="15" customHeight="1" x14ac:dyDescent="0.25">
      <c r="A59" s="149">
        <v>43998</v>
      </c>
      <c r="B59" s="163">
        <v>115</v>
      </c>
      <c r="C59" s="482" t="s">
        <v>529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43999</v>
      </c>
      <c r="B60" s="163">
        <v>115</v>
      </c>
      <c r="C60" s="482" t="s">
        <v>529</v>
      </c>
      <c r="D60" s="482"/>
      <c r="E60" s="482"/>
      <c r="F60" s="149"/>
      <c r="G60" s="89"/>
      <c r="H60" s="145"/>
      <c r="I60" s="155"/>
    </row>
    <row r="61" spans="1:9" s="125" customFormat="1" ht="15" customHeight="1" x14ac:dyDescent="0.25">
      <c r="A61" s="149">
        <v>44000</v>
      </c>
      <c r="B61" s="163">
        <v>49.5</v>
      </c>
      <c r="C61" s="555" t="s">
        <v>727</v>
      </c>
      <c r="D61" s="551"/>
      <c r="E61" s="552"/>
      <c r="F61" s="149"/>
      <c r="G61" s="89"/>
      <c r="H61" s="145"/>
      <c r="I61" s="155"/>
    </row>
    <row r="62" spans="1:9" s="125" customFormat="1" ht="15" customHeight="1" x14ac:dyDescent="0.25">
      <c r="A62" s="149">
        <v>44000</v>
      </c>
      <c r="B62" s="163">
        <v>69.900000000000006</v>
      </c>
      <c r="C62" s="482" t="s">
        <v>273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44001</v>
      </c>
      <c r="B63" s="163">
        <v>2000</v>
      </c>
      <c r="C63" s="482" t="s">
        <v>628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44001</v>
      </c>
      <c r="B64" s="163">
        <v>115</v>
      </c>
      <c r="C64" s="482" t="s">
        <v>529</v>
      </c>
      <c r="D64" s="482"/>
      <c r="E64" s="482"/>
      <c r="F64" s="149"/>
      <c r="G64" s="89"/>
      <c r="H64" s="145"/>
      <c r="I64" s="155"/>
    </row>
    <row r="65" spans="1:9" s="125" customFormat="1" ht="15" customHeight="1" x14ac:dyDescent="0.25">
      <c r="A65" s="149">
        <v>44004</v>
      </c>
      <c r="B65" s="163">
        <v>1995.48</v>
      </c>
      <c r="C65" s="555" t="s">
        <v>741</v>
      </c>
      <c r="D65" s="551"/>
      <c r="E65" s="552"/>
      <c r="F65" s="149"/>
      <c r="G65" s="89"/>
      <c r="H65" s="145"/>
      <c r="I65" s="155"/>
    </row>
    <row r="66" spans="1:9" s="125" customFormat="1" ht="15" customHeight="1" x14ac:dyDescent="0.25">
      <c r="A66" s="149">
        <v>44005</v>
      </c>
      <c r="B66" s="163">
        <v>1500</v>
      </c>
      <c r="C66" s="482" t="s">
        <v>628</v>
      </c>
      <c r="D66" s="482"/>
      <c r="E66" s="482"/>
      <c r="F66" s="149"/>
      <c r="G66" s="89"/>
      <c r="H66" s="145"/>
      <c r="I66" s="155"/>
    </row>
    <row r="67" spans="1:9" s="125" customFormat="1" ht="15" customHeight="1" x14ac:dyDescent="0.25">
      <c r="A67" s="149">
        <v>44007</v>
      </c>
      <c r="B67" s="163">
        <v>230.21</v>
      </c>
      <c r="C67" s="482" t="s">
        <v>705</v>
      </c>
      <c r="D67" s="482"/>
      <c r="E67" s="482"/>
      <c r="F67" s="149"/>
      <c r="G67" s="89"/>
      <c r="H67" s="145"/>
      <c r="I67" s="155"/>
    </row>
    <row r="68" spans="1:9" s="125" customFormat="1" ht="15" customHeight="1" x14ac:dyDescent="0.25">
      <c r="A68" s="149">
        <v>44007</v>
      </c>
      <c r="B68" s="163">
        <v>0.21</v>
      </c>
      <c r="C68" s="491" t="s">
        <v>217</v>
      </c>
      <c r="D68" s="512"/>
      <c r="E68" s="543"/>
      <c r="F68" s="149"/>
      <c r="G68" s="89"/>
      <c r="H68" s="145"/>
      <c r="I68" s="155"/>
    </row>
    <row r="69" spans="1:9" s="125" customFormat="1" ht="15" customHeight="1" x14ac:dyDescent="0.25">
      <c r="A69" s="149">
        <v>44007</v>
      </c>
      <c r="B69" s="163">
        <v>2000</v>
      </c>
      <c r="C69" s="482" t="s">
        <v>720</v>
      </c>
      <c r="D69" s="482"/>
      <c r="E69" s="482"/>
      <c r="F69" s="149"/>
      <c r="G69" s="89"/>
      <c r="H69" s="145"/>
      <c r="I69" s="155"/>
    </row>
    <row r="70" spans="1:9" s="125" customFormat="1" ht="15" customHeight="1" x14ac:dyDescent="0.25">
      <c r="A70" s="149">
        <v>44007</v>
      </c>
      <c r="B70" s="163">
        <v>0.21</v>
      </c>
      <c r="C70" s="491" t="s">
        <v>217</v>
      </c>
      <c r="D70" s="512"/>
      <c r="E70" s="543"/>
      <c r="F70" s="149"/>
      <c r="G70" s="89"/>
      <c r="H70" s="145"/>
      <c r="I70" s="155"/>
    </row>
    <row r="71" spans="1:9" s="125" customFormat="1" ht="15" customHeight="1" x14ac:dyDescent="0.25">
      <c r="A71" s="149">
        <v>44007</v>
      </c>
      <c r="B71" s="163">
        <v>115</v>
      </c>
      <c r="C71" s="482" t="s">
        <v>529</v>
      </c>
      <c r="D71" s="482"/>
      <c r="E71" s="482"/>
      <c r="F71" s="149"/>
      <c r="G71" s="89"/>
      <c r="H71" s="145"/>
      <c r="I71" s="155"/>
    </row>
    <row r="72" spans="1:9" s="125" customFormat="1" ht="15" customHeight="1" x14ac:dyDescent="0.25">
      <c r="A72" s="149">
        <v>44008</v>
      </c>
      <c r="B72" s="163">
        <v>3845.12</v>
      </c>
      <c r="C72" s="482" t="s">
        <v>630</v>
      </c>
      <c r="D72" s="482"/>
      <c r="E72" s="482"/>
      <c r="F72" s="149"/>
      <c r="G72" s="89"/>
      <c r="H72" s="145"/>
      <c r="I72" s="155"/>
    </row>
    <row r="73" spans="1:9" s="125" customFormat="1" ht="15" customHeight="1" x14ac:dyDescent="0.25">
      <c r="A73" s="149">
        <v>44008</v>
      </c>
      <c r="B73" s="163">
        <v>84</v>
      </c>
      <c r="C73" s="482" t="s">
        <v>18</v>
      </c>
      <c r="D73" s="482"/>
      <c r="E73" s="482"/>
      <c r="F73" s="149"/>
      <c r="G73" s="89"/>
      <c r="H73" s="145"/>
      <c r="I73" s="155"/>
    </row>
    <row r="74" spans="1:9" s="125" customFormat="1" ht="15" customHeight="1" x14ac:dyDescent="0.25">
      <c r="A74" s="149">
        <v>44009</v>
      </c>
      <c r="B74" s="163">
        <v>115</v>
      </c>
      <c r="C74" s="482" t="s">
        <v>529</v>
      </c>
      <c r="D74" s="482"/>
      <c r="E74" s="482"/>
      <c r="F74" s="149"/>
      <c r="G74" s="89"/>
      <c r="H74" s="145"/>
      <c r="I74" s="155"/>
    </row>
    <row r="75" spans="1:9" s="125" customFormat="1" ht="15" customHeight="1" x14ac:dyDescent="0.25">
      <c r="A75" s="149">
        <v>44011</v>
      </c>
      <c r="B75" s="163">
        <v>1000</v>
      </c>
      <c r="C75" s="482" t="s">
        <v>628</v>
      </c>
      <c r="D75" s="482"/>
      <c r="E75" s="482"/>
      <c r="F75" s="149"/>
      <c r="G75" s="89"/>
      <c r="H75" s="145"/>
      <c r="I75" s="155"/>
    </row>
    <row r="76" spans="1:9" s="125" customFormat="1" ht="15" customHeight="1" x14ac:dyDescent="0.25">
      <c r="A76" s="149">
        <v>44011</v>
      </c>
      <c r="B76" s="163">
        <v>0.21</v>
      </c>
      <c r="C76" s="491" t="s">
        <v>217</v>
      </c>
      <c r="D76" s="512"/>
      <c r="E76" s="543"/>
      <c r="F76" s="149"/>
      <c r="G76" s="89"/>
      <c r="H76" s="145"/>
      <c r="I76" s="155"/>
    </row>
    <row r="77" spans="1:9" s="125" customFormat="1" ht="15" customHeight="1" x14ac:dyDescent="0.25">
      <c r="A77" s="149">
        <v>44012</v>
      </c>
      <c r="B77" s="163">
        <v>500</v>
      </c>
      <c r="C77" s="482" t="s">
        <v>628</v>
      </c>
      <c r="D77" s="482"/>
      <c r="E77" s="482"/>
      <c r="F77" s="149"/>
      <c r="G77" s="89"/>
      <c r="H77" s="145"/>
      <c r="I77" s="155"/>
    </row>
    <row r="78" spans="1:9" s="125" customFormat="1" ht="15" customHeight="1" x14ac:dyDescent="0.25">
      <c r="A78" s="149">
        <v>44012</v>
      </c>
      <c r="B78" s="163">
        <v>0.21</v>
      </c>
      <c r="C78" s="491" t="s">
        <v>217</v>
      </c>
      <c r="D78" s="512"/>
      <c r="E78" s="543"/>
      <c r="F78" s="149"/>
      <c r="G78" s="89"/>
      <c r="H78" s="145"/>
      <c r="I78" s="155"/>
    </row>
    <row r="79" spans="1:9" s="125" customFormat="1" ht="15" customHeight="1" x14ac:dyDescent="0.25">
      <c r="A79" s="149">
        <v>44012</v>
      </c>
      <c r="B79" s="163">
        <v>775</v>
      </c>
      <c r="C79" s="550" t="s">
        <v>693</v>
      </c>
      <c r="D79" s="551"/>
      <c r="E79" s="552"/>
      <c r="F79" s="149"/>
      <c r="G79" s="89"/>
      <c r="H79" s="145"/>
      <c r="I79" s="155"/>
    </row>
    <row r="80" spans="1:9" s="125" customFormat="1" ht="15" customHeight="1" x14ac:dyDescent="0.25">
      <c r="A80" s="149">
        <v>44012</v>
      </c>
      <c r="B80" s="163">
        <v>0.21</v>
      </c>
      <c r="C80" s="491" t="s">
        <v>217</v>
      </c>
      <c r="D80" s="512"/>
      <c r="E80" s="543"/>
      <c r="F80" s="149"/>
      <c r="G80" s="89"/>
      <c r="H80" s="145"/>
      <c r="I80" s="155"/>
    </row>
    <row r="81" spans="1:9" s="125" customFormat="1" ht="15" customHeight="1" x14ac:dyDescent="0.25">
      <c r="A81" s="149">
        <v>44012</v>
      </c>
      <c r="B81" s="163">
        <v>775</v>
      </c>
      <c r="C81" s="547" t="s">
        <v>289</v>
      </c>
      <c r="D81" s="548"/>
      <c r="E81" s="549"/>
      <c r="F81" s="149"/>
      <c r="G81" s="89"/>
      <c r="H81" s="145"/>
      <c r="I81" s="155"/>
    </row>
    <row r="82" spans="1:9" s="125" customFormat="1" ht="15" customHeight="1" x14ac:dyDescent="0.25">
      <c r="A82" s="149">
        <v>44012</v>
      </c>
      <c r="B82" s="163">
        <v>775</v>
      </c>
      <c r="C82" s="547" t="s">
        <v>692</v>
      </c>
      <c r="D82" s="548"/>
      <c r="E82" s="549"/>
      <c r="F82" s="149"/>
      <c r="G82" s="89"/>
      <c r="H82" s="145"/>
      <c r="I82" s="155"/>
    </row>
    <row r="83" spans="1:9" s="125" customFormat="1" ht="15" customHeight="1" x14ac:dyDescent="0.25">
      <c r="A83" s="149">
        <v>44012</v>
      </c>
      <c r="B83" s="163">
        <v>2324</v>
      </c>
      <c r="C83" s="544" t="s">
        <v>397</v>
      </c>
      <c r="D83" s="545"/>
      <c r="E83" s="546"/>
      <c r="F83" s="149"/>
      <c r="G83" s="89"/>
      <c r="H83" s="145"/>
      <c r="I83" s="155"/>
    </row>
    <row r="84" spans="1:9" s="125" customFormat="1" ht="15" customHeight="1" x14ac:dyDescent="0.25">
      <c r="A84" s="149">
        <v>44012</v>
      </c>
      <c r="B84" s="163">
        <v>13495.07</v>
      </c>
      <c r="C84" s="482" t="s">
        <v>343</v>
      </c>
      <c r="D84" s="482"/>
      <c r="E84" s="482"/>
      <c r="F84" s="149"/>
      <c r="G84" s="89"/>
      <c r="H84" s="145"/>
      <c r="I84" s="155"/>
    </row>
  </sheetData>
  <mergeCells count="117">
    <mergeCell ref="C70:E70"/>
    <mergeCell ref="C71:E71"/>
    <mergeCell ref="C72:E72"/>
    <mergeCell ref="C73:E73"/>
    <mergeCell ref="C74:E74"/>
    <mergeCell ref="C75:E75"/>
    <mergeCell ref="C64:E64"/>
    <mergeCell ref="C65:E65"/>
    <mergeCell ref="C66:E66"/>
    <mergeCell ref="C67:E67"/>
    <mergeCell ref="C68:E68"/>
    <mergeCell ref="C69:E69"/>
    <mergeCell ref="C82:E82"/>
    <mergeCell ref="C83:E83"/>
    <mergeCell ref="C84:E84"/>
    <mergeCell ref="C76:E76"/>
    <mergeCell ref="C77:E77"/>
    <mergeCell ref="C78:E78"/>
    <mergeCell ref="C79:E79"/>
    <mergeCell ref="C80:E80"/>
    <mergeCell ref="C81:E81"/>
    <mergeCell ref="C59:E59"/>
    <mergeCell ref="C60:E60"/>
    <mergeCell ref="C61:E61"/>
    <mergeCell ref="C62:E62"/>
    <mergeCell ref="C63:E63"/>
    <mergeCell ref="C52:E52"/>
    <mergeCell ref="C53:E53"/>
    <mergeCell ref="C54:E54"/>
    <mergeCell ref="C55:E55"/>
    <mergeCell ref="C56:E56"/>
    <mergeCell ref="C57:E57"/>
    <mergeCell ref="C58:E58"/>
    <mergeCell ref="C46:E46"/>
    <mergeCell ref="C47:E47"/>
    <mergeCell ref="C48:E48"/>
    <mergeCell ref="C49:E49"/>
    <mergeCell ref="C50:E50"/>
    <mergeCell ref="C51:E51"/>
    <mergeCell ref="C43:E43"/>
    <mergeCell ref="H43:I43"/>
    <mergeCell ref="C44:E44"/>
    <mergeCell ref="H44:I44"/>
    <mergeCell ref="C45:E45"/>
    <mergeCell ref="H45:I45"/>
    <mergeCell ref="C39:E39"/>
    <mergeCell ref="C40:E40"/>
    <mergeCell ref="H40:I40"/>
    <mergeCell ref="C41:E41"/>
    <mergeCell ref="H41:I41"/>
    <mergeCell ref="C42:E42"/>
    <mergeCell ref="H42:I42"/>
    <mergeCell ref="C36:E36"/>
    <mergeCell ref="H36:I36"/>
    <mergeCell ref="C37:E37"/>
    <mergeCell ref="H37:I37"/>
    <mergeCell ref="C38:E38"/>
    <mergeCell ref="H38:I38"/>
    <mergeCell ref="C32:E32"/>
    <mergeCell ref="C33:E33"/>
    <mergeCell ref="H33:I33"/>
    <mergeCell ref="C34:E34"/>
    <mergeCell ref="H34:I34"/>
    <mergeCell ref="C35:E35"/>
    <mergeCell ref="C27:E27"/>
    <mergeCell ref="C28:E28"/>
    <mergeCell ref="H28:I28"/>
    <mergeCell ref="C29:E29"/>
    <mergeCell ref="C30:E30"/>
    <mergeCell ref="C31:E31"/>
    <mergeCell ref="H31:I31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A14:I14"/>
    <mergeCell ref="A15:E15"/>
    <mergeCell ref="F15:I15"/>
    <mergeCell ref="C16:E16"/>
    <mergeCell ref="H16:I16"/>
    <mergeCell ref="C17:E17"/>
    <mergeCell ref="H17:I17"/>
    <mergeCell ref="C12:D12"/>
    <mergeCell ref="G12:H12"/>
    <mergeCell ref="A13:I13"/>
    <mergeCell ref="C7:D7"/>
    <mergeCell ref="G7:H7"/>
    <mergeCell ref="C8:D8"/>
    <mergeCell ref="G8:H8"/>
    <mergeCell ref="C9:D9"/>
    <mergeCell ref="G9:H9"/>
    <mergeCell ref="C2:I2"/>
    <mergeCell ref="C4:D5"/>
    <mergeCell ref="E4:F4"/>
    <mergeCell ref="G4:H4"/>
    <mergeCell ref="I4:I5"/>
    <mergeCell ref="C6:D6"/>
    <mergeCell ref="G6:H6"/>
    <mergeCell ref="C10:D10"/>
    <mergeCell ref="C11:D11"/>
    <mergeCell ref="G11:H11"/>
    <mergeCell ref="C3:F3"/>
    <mergeCell ref="G3:I3"/>
  </mergeCells>
  <pageMargins left="0.7" right="0.7" top="0.75" bottom="0.75" header="0.3" footer="0.3"/>
  <pageSetup paperSize="9" scale="77" orientation="landscape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topLeftCell="A53" zoomScaleNormal="100" workbookViewId="0">
      <selection activeCell="C64" sqref="C64:E64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749</v>
      </c>
      <c r="D2" s="530"/>
      <c r="E2" s="530"/>
      <c r="F2" s="530"/>
      <c r="G2" s="530"/>
      <c r="H2" s="530"/>
      <c r="I2" s="531"/>
    </row>
    <row r="3" spans="1:9" ht="21.75" customHeight="1" x14ac:dyDescent="0.25">
      <c r="C3" s="563" t="s">
        <v>748</v>
      </c>
      <c r="D3" s="564"/>
      <c r="E3" s="564"/>
      <c r="F3" s="565"/>
      <c r="G3" s="566">
        <v>85136</v>
      </c>
      <c r="H3" s="567"/>
      <c r="I3" s="568"/>
    </row>
    <row r="4" spans="1:9" x14ac:dyDescent="0.25">
      <c r="C4" s="423"/>
      <c r="D4" s="355"/>
      <c r="E4" s="356" t="s">
        <v>0</v>
      </c>
      <c r="F4" s="356"/>
      <c r="G4" s="424" t="s">
        <v>1</v>
      </c>
      <c r="H4" s="538"/>
      <c r="I4" s="412"/>
    </row>
    <row r="5" spans="1:9" x14ac:dyDescent="0.25">
      <c r="C5" s="423"/>
      <c r="D5" s="355"/>
      <c r="E5" s="6" t="s">
        <v>3</v>
      </c>
      <c r="F5" s="6" t="s">
        <v>2</v>
      </c>
      <c r="G5" s="6" t="s">
        <v>3</v>
      </c>
      <c r="H5" s="6"/>
      <c r="I5" s="412"/>
    </row>
    <row r="6" spans="1:9" ht="30.75" customHeight="1" x14ac:dyDescent="0.25">
      <c r="C6" s="539" t="s">
        <v>750</v>
      </c>
      <c r="D6" s="540"/>
      <c r="E6" s="156">
        <v>35755.56</v>
      </c>
      <c r="F6" s="156">
        <v>8108.76</v>
      </c>
      <c r="G6" s="541">
        <v>2453</v>
      </c>
      <c r="H6" s="542"/>
      <c r="I6" s="27"/>
    </row>
    <row r="7" spans="1:9" x14ac:dyDescent="0.25">
      <c r="C7" s="532" t="s">
        <v>3</v>
      </c>
      <c r="D7" s="533"/>
      <c r="E7" s="158">
        <v>18226</v>
      </c>
      <c r="F7" s="158">
        <v>64824.45</v>
      </c>
      <c r="G7" s="541">
        <v>300</v>
      </c>
      <c r="H7" s="542"/>
      <c r="I7" s="28"/>
    </row>
    <row r="8" spans="1:9" x14ac:dyDescent="0.25">
      <c r="C8" s="494" t="s">
        <v>625</v>
      </c>
      <c r="D8" s="495"/>
      <c r="E8" s="158">
        <v>242.1</v>
      </c>
      <c r="F8" s="158">
        <v>3003.31</v>
      </c>
      <c r="G8" s="541">
        <v>0</v>
      </c>
      <c r="H8" s="542"/>
      <c r="I8" s="28"/>
    </row>
    <row r="9" spans="1:9" x14ac:dyDescent="0.25">
      <c r="C9" s="494" t="s">
        <v>671</v>
      </c>
      <c r="D9" s="495"/>
      <c r="E9" s="158"/>
      <c r="F9" s="158"/>
      <c r="G9" s="541">
        <v>0</v>
      </c>
      <c r="H9" s="542"/>
      <c r="I9" s="28"/>
    </row>
    <row r="10" spans="1:9" x14ac:dyDescent="0.25">
      <c r="C10" s="494" t="s">
        <v>714</v>
      </c>
      <c r="D10" s="495"/>
      <c r="E10" s="158"/>
      <c r="F10" s="158"/>
      <c r="G10" s="26"/>
      <c r="H10" s="160"/>
      <c r="I10" s="28"/>
    </row>
    <row r="11" spans="1:9" x14ac:dyDescent="0.25">
      <c r="C11" s="532" t="s">
        <v>6</v>
      </c>
      <c r="D11" s="533"/>
      <c r="E11" s="10">
        <v>92349.23</v>
      </c>
      <c r="F11" s="158">
        <v>67516.179999999993</v>
      </c>
      <c r="G11" s="541">
        <v>0</v>
      </c>
      <c r="H11" s="542"/>
      <c r="I11" s="28"/>
    </row>
    <row r="12" spans="1:9" ht="36.75" customHeight="1" thickBot="1" x14ac:dyDescent="0.3">
      <c r="C12" s="420" t="s">
        <v>751</v>
      </c>
      <c r="D12" s="421"/>
      <c r="E12" s="157">
        <f>E6+E7+E8+E9+E10+F11-E11</f>
        <v>29390.61</v>
      </c>
      <c r="F12" s="157">
        <f>F6+F7+F8-F11</f>
        <v>8420.3399999999965</v>
      </c>
      <c r="G12" s="422">
        <f>G6+G7+G8+G9-G11</f>
        <v>2753</v>
      </c>
      <c r="H12" s="422"/>
      <c r="I12" s="30"/>
    </row>
    <row r="13" spans="1:9" ht="15.75" thickBot="1" x14ac:dyDescent="0.3">
      <c r="A13" s="366"/>
      <c r="B13" s="366"/>
      <c r="C13" s="366"/>
      <c r="D13" s="366"/>
      <c r="E13" s="366"/>
      <c r="F13" s="366"/>
      <c r="G13" s="366"/>
      <c r="H13" s="366"/>
      <c r="I13" s="366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44014</v>
      </c>
      <c r="B17" s="163">
        <v>110</v>
      </c>
      <c r="C17" s="482" t="s">
        <v>529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44015</v>
      </c>
      <c r="B18" s="163">
        <v>700</v>
      </c>
      <c r="C18" s="482" t="s">
        <v>628</v>
      </c>
      <c r="D18" s="482"/>
      <c r="E18" s="482"/>
      <c r="F18" s="149"/>
      <c r="G18" s="89"/>
      <c r="H18" s="482"/>
      <c r="I18" s="482"/>
    </row>
    <row r="19" spans="1:9" s="125" customFormat="1" ht="15" customHeight="1" x14ac:dyDescent="0.25">
      <c r="A19" s="149">
        <v>44015</v>
      </c>
      <c r="B19" s="163">
        <v>0.53</v>
      </c>
      <c r="C19" s="491" t="s">
        <v>217</v>
      </c>
      <c r="D19" s="512"/>
      <c r="E19" s="543"/>
      <c r="F19" s="149"/>
      <c r="G19" s="89"/>
      <c r="H19" s="482"/>
      <c r="I19" s="482"/>
    </row>
    <row r="20" spans="1:9" s="125" customFormat="1" ht="15" customHeight="1" x14ac:dyDescent="0.25">
      <c r="A20" s="149">
        <v>44015</v>
      </c>
      <c r="B20" s="163">
        <v>1150.5</v>
      </c>
      <c r="C20" s="482" t="s">
        <v>635</v>
      </c>
      <c r="D20" s="482"/>
      <c r="E20" s="482"/>
      <c r="F20" s="149"/>
      <c r="G20" s="89"/>
      <c r="H20" s="482"/>
      <c r="I20" s="482"/>
    </row>
    <row r="21" spans="1:9" s="125" customFormat="1" ht="15" customHeight="1" x14ac:dyDescent="0.25">
      <c r="A21" s="149">
        <v>44015</v>
      </c>
      <c r="B21" s="163">
        <v>2.09</v>
      </c>
      <c r="C21" s="491" t="s">
        <v>217</v>
      </c>
      <c r="D21" s="512"/>
      <c r="E21" s="543"/>
      <c r="F21" s="149"/>
      <c r="G21" s="89"/>
      <c r="H21" s="482"/>
      <c r="I21" s="482"/>
    </row>
    <row r="22" spans="1:9" s="125" customFormat="1" ht="15" customHeight="1" x14ac:dyDescent="0.25">
      <c r="A22" s="149">
        <v>44015</v>
      </c>
      <c r="B22" s="163">
        <v>167</v>
      </c>
      <c r="C22" s="482" t="s">
        <v>239</v>
      </c>
      <c r="D22" s="482"/>
      <c r="E22" s="482"/>
      <c r="F22" s="149"/>
      <c r="G22" s="89"/>
      <c r="H22" s="482"/>
      <c r="I22" s="482"/>
    </row>
    <row r="23" spans="1:9" s="125" customFormat="1" ht="15" customHeight="1" x14ac:dyDescent="0.25">
      <c r="A23" s="149">
        <v>44018</v>
      </c>
      <c r="B23" s="163">
        <v>2000</v>
      </c>
      <c r="C23" s="482" t="s">
        <v>626</v>
      </c>
      <c r="D23" s="482"/>
      <c r="E23" s="482"/>
      <c r="F23" s="149"/>
      <c r="G23" s="89"/>
      <c r="H23" s="482"/>
      <c r="I23" s="482"/>
    </row>
    <row r="24" spans="1:9" s="125" customFormat="1" ht="15" customHeight="1" x14ac:dyDescent="0.25">
      <c r="A24" s="149">
        <v>44018</v>
      </c>
      <c r="B24" s="163">
        <v>2.09</v>
      </c>
      <c r="C24" s="491" t="s">
        <v>217</v>
      </c>
      <c r="D24" s="512"/>
      <c r="E24" s="543"/>
      <c r="F24" s="149"/>
      <c r="G24" s="89"/>
      <c r="H24" s="482"/>
      <c r="I24" s="482"/>
    </row>
    <row r="25" spans="1:9" s="125" customFormat="1" ht="15" customHeight="1" x14ac:dyDescent="0.25">
      <c r="A25" s="149">
        <v>44018</v>
      </c>
      <c r="B25" s="163">
        <v>3424.69</v>
      </c>
      <c r="C25" s="491" t="s">
        <v>647</v>
      </c>
      <c r="D25" s="512"/>
      <c r="E25" s="543"/>
      <c r="F25" s="149"/>
      <c r="G25" s="89"/>
      <c r="H25" s="475"/>
      <c r="I25" s="534"/>
    </row>
    <row r="26" spans="1:9" s="125" customFormat="1" ht="15" customHeight="1" x14ac:dyDescent="0.25">
      <c r="A26" s="149">
        <v>44018</v>
      </c>
      <c r="B26" s="163">
        <v>2.09</v>
      </c>
      <c r="C26" s="491" t="s">
        <v>217</v>
      </c>
      <c r="D26" s="512"/>
      <c r="E26" s="543"/>
      <c r="F26" s="149"/>
      <c r="G26" s="89"/>
      <c r="H26" s="482"/>
      <c r="I26" s="482"/>
    </row>
    <row r="27" spans="1:9" s="125" customFormat="1" ht="15" customHeight="1" x14ac:dyDescent="0.25">
      <c r="A27" s="149">
        <v>44018</v>
      </c>
      <c r="B27" s="165">
        <v>44.5</v>
      </c>
      <c r="C27" s="556" t="s">
        <v>728</v>
      </c>
      <c r="D27" s="557"/>
      <c r="E27" s="558"/>
      <c r="F27" s="149"/>
      <c r="G27" s="89"/>
      <c r="H27" s="50"/>
      <c r="I27" s="161"/>
    </row>
    <row r="28" spans="1:9" s="125" customFormat="1" ht="15" customHeight="1" x14ac:dyDescent="0.25">
      <c r="A28" s="149">
        <v>44019</v>
      </c>
      <c r="B28" s="166">
        <v>2920.73</v>
      </c>
      <c r="C28" s="553" t="s">
        <v>687</v>
      </c>
      <c r="D28" s="545"/>
      <c r="E28" s="546"/>
      <c r="F28" s="149"/>
      <c r="G28" s="89"/>
      <c r="H28" s="475"/>
      <c r="I28" s="534"/>
    </row>
    <row r="29" spans="1:9" s="125" customFormat="1" ht="15" customHeight="1" x14ac:dyDescent="0.25">
      <c r="A29" s="149">
        <v>44019</v>
      </c>
      <c r="B29" s="166">
        <v>2964.87</v>
      </c>
      <c r="C29" s="554" t="s">
        <v>686</v>
      </c>
      <c r="D29" s="548"/>
      <c r="E29" s="549"/>
      <c r="F29" s="149"/>
      <c r="G29" s="89"/>
      <c r="H29" s="145"/>
      <c r="I29" s="155"/>
    </row>
    <row r="30" spans="1:9" s="125" customFormat="1" ht="15" customHeight="1" x14ac:dyDescent="0.25">
      <c r="A30" s="149">
        <v>44019</v>
      </c>
      <c r="B30" s="166">
        <v>2920.73</v>
      </c>
      <c r="C30" s="554" t="s">
        <v>725</v>
      </c>
      <c r="D30" s="548"/>
      <c r="E30" s="549"/>
      <c r="F30" s="149"/>
      <c r="G30" s="89"/>
      <c r="H30" s="145"/>
      <c r="I30" s="155"/>
    </row>
    <row r="31" spans="1:9" s="125" customFormat="1" ht="15" customHeight="1" x14ac:dyDescent="0.25">
      <c r="A31" s="149">
        <v>44019</v>
      </c>
      <c r="B31" s="166">
        <v>2964.87</v>
      </c>
      <c r="C31" s="554" t="s">
        <v>716</v>
      </c>
      <c r="D31" s="548"/>
      <c r="E31" s="549"/>
      <c r="F31" s="149"/>
      <c r="G31" s="89"/>
      <c r="H31" s="475"/>
      <c r="I31" s="534"/>
    </row>
    <row r="32" spans="1:9" s="125" customFormat="1" ht="15" customHeight="1" x14ac:dyDescent="0.25">
      <c r="A32" s="149">
        <v>44019</v>
      </c>
      <c r="B32" s="166">
        <v>3031.09</v>
      </c>
      <c r="C32" s="554" t="s">
        <v>684</v>
      </c>
      <c r="D32" s="548"/>
      <c r="E32" s="549"/>
      <c r="F32" s="149"/>
      <c r="G32" s="89"/>
      <c r="H32" s="145"/>
      <c r="I32" s="155"/>
    </row>
    <row r="33" spans="1:9" s="125" customFormat="1" ht="15" customHeight="1" x14ac:dyDescent="0.25">
      <c r="A33" s="149">
        <v>44019</v>
      </c>
      <c r="B33" s="166">
        <v>2997.98</v>
      </c>
      <c r="C33" s="554" t="s">
        <v>683</v>
      </c>
      <c r="D33" s="548"/>
      <c r="E33" s="549"/>
      <c r="F33" s="149"/>
      <c r="G33" s="89"/>
      <c r="H33" s="475"/>
      <c r="I33" s="534"/>
    </row>
    <row r="34" spans="1:9" s="125" customFormat="1" ht="15" customHeight="1" x14ac:dyDescent="0.25">
      <c r="A34" s="149">
        <v>44019</v>
      </c>
      <c r="B34" s="166">
        <v>2784.87</v>
      </c>
      <c r="C34" s="554" t="s">
        <v>404</v>
      </c>
      <c r="D34" s="548"/>
      <c r="E34" s="549"/>
      <c r="F34" s="149"/>
      <c r="G34" s="89"/>
      <c r="H34" s="475"/>
      <c r="I34" s="534"/>
    </row>
    <row r="35" spans="1:9" s="125" customFormat="1" ht="15" customHeight="1" x14ac:dyDescent="0.25">
      <c r="A35" s="149">
        <v>44019</v>
      </c>
      <c r="B35" s="166">
        <v>2920.73</v>
      </c>
      <c r="C35" s="554" t="s">
        <v>699</v>
      </c>
      <c r="D35" s="548"/>
      <c r="E35" s="549"/>
      <c r="F35" s="149"/>
      <c r="G35" s="89"/>
      <c r="H35" s="145"/>
      <c r="I35" s="155"/>
    </row>
    <row r="36" spans="1:9" s="125" customFormat="1" ht="15" customHeight="1" x14ac:dyDescent="0.25">
      <c r="A36" s="149">
        <v>44019</v>
      </c>
      <c r="B36" s="166">
        <v>2920.73</v>
      </c>
      <c r="C36" s="554" t="s">
        <v>388</v>
      </c>
      <c r="D36" s="548"/>
      <c r="E36" s="549"/>
      <c r="F36" s="149"/>
      <c r="G36" s="89"/>
      <c r="H36" s="475"/>
      <c r="I36" s="534"/>
    </row>
    <row r="37" spans="1:9" s="125" customFormat="1" ht="15" customHeight="1" x14ac:dyDescent="0.25">
      <c r="A37" s="149">
        <v>44019</v>
      </c>
      <c r="B37" s="166">
        <v>2874.87</v>
      </c>
      <c r="C37" s="554" t="s">
        <v>409</v>
      </c>
      <c r="D37" s="548"/>
      <c r="E37" s="549"/>
      <c r="F37" s="149"/>
      <c r="G37" s="89"/>
      <c r="H37" s="475"/>
      <c r="I37" s="534"/>
    </row>
    <row r="38" spans="1:9" s="125" customFormat="1" ht="15" customHeight="1" x14ac:dyDescent="0.25">
      <c r="A38" s="149">
        <v>44019</v>
      </c>
      <c r="B38" s="166">
        <v>2986.94</v>
      </c>
      <c r="C38" s="555" t="s">
        <v>726</v>
      </c>
      <c r="D38" s="551"/>
      <c r="E38" s="552"/>
      <c r="F38" s="149"/>
      <c r="G38" s="89"/>
      <c r="H38" s="475"/>
      <c r="I38" s="534"/>
    </row>
    <row r="39" spans="1:9" s="125" customFormat="1" ht="15" customHeight="1" x14ac:dyDescent="0.25">
      <c r="A39" s="149">
        <v>44019</v>
      </c>
      <c r="B39" s="166">
        <v>2997.98</v>
      </c>
      <c r="C39" s="554" t="s">
        <v>681</v>
      </c>
      <c r="D39" s="548"/>
      <c r="E39" s="549"/>
      <c r="F39" s="149"/>
      <c r="G39" s="89"/>
      <c r="H39" s="145"/>
      <c r="I39" s="155"/>
    </row>
    <row r="40" spans="1:9" s="125" customFormat="1" ht="15" customHeight="1" x14ac:dyDescent="0.25">
      <c r="A40" s="149">
        <v>44019</v>
      </c>
      <c r="B40" s="166">
        <v>5000</v>
      </c>
      <c r="C40" s="548" t="s">
        <v>752</v>
      </c>
      <c r="D40" s="548"/>
      <c r="E40" s="549"/>
      <c r="F40" s="149"/>
      <c r="G40" s="89"/>
      <c r="H40" s="475"/>
      <c r="I40" s="534"/>
    </row>
    <row r="41" spans="1:9" s="125" customFormat="1" ht="15" customHeight="1" x14ac:dyDescent="0.25">
      <c r="A41" s="149">
        <v>44019</v>
      </c>
      <c r="B41" s="163">
        <v>2.09</v>
      </c>
      <c r="C41" s="491" t="s">
        <v>217</v>
      </c>
      <c r="D41" s="512"/>
      <c r="E41" s="543"/>
      <c r="F41" s="149"/>
      <c r="G41" s="89"/>
      <c r="H41" s="475"/>
      <c r="I41" s="534"/>
    </row>
    <row r="42" spans="1:9" s="125" customFormat="1" ht="15" customHeight="1" x14ac:dyDescent="0.25">
      <c r="A42" s="149">
        <v>44019</v>
      </c>
      <c r="B42" s="163">
        <v>22.25</v>
      </c>
      <c r="C42" s="555" t="s">
        <v>727</v>
      </c>
      <c r="D42" s="551"/>
      <c r="E42" s="552"/>
      <c r="F42" s="149"/>
      <c r="G42" s="89"/>
      <c r="H42" s="475"/>
      <c r="I42" s="534"/>
    </row>
    <row r="43" spans="1:9" s="125" customFormat="1" ht="15" customHeight="1" x14ac:dyDescent="0.25">
      <c r="A43" s="149">
        <v>44020</v>
      </c>
      <c r="B43" s="165">
        <v>110</v>
      </c>
      <c r="C43" s="482" t="s">
        <v>529</v>
      </c>
      <c r="D43" s="482"/>
      <c r="E43" s="482"/>
      <c r="F43" s="149"/>
      <c r="G43" s="89"/>
      <c r="H43" s="475"/>
      <c r="I43" s="534"/>
    </row>
    <row r="44" spans="1:9" s="125" customFormat="1" ht="15" customHeight="1" x14ac:dyDescent="0.25">
      <c r="A44" s="149">
        <v>44022</v>
      </c>
      <c r="B44" s="166">
        <v>590</v>
      </c>
      <c r="C44" s="482" t="s">
        <v>635</v>
      </c>
      <c r="D44" s="482"/>
      <c r="E44" s="482"/>
      <c r="F44" s="149"/>
      <c r="G44" s="89"/>
      <c r="H44" s="475"/>
      <c r="I44" s="534"/>
    </row>
    <row r="45" spans="1:9" s="125" customFormat="1" ht="15" customHeight="1" x14ac:dyDescent="0.25">
      <c r="A45" s="149">
        <v>44022</v>
      </c>
      <c r="B45" s="167">
        <v>1.04</v>
      </c>
      <c r="C45" s="491" t="s">
        <v>217</v>
      </c>
      <c r="D45" s="512"/>
      <c r="E45" s="543"/>
      <c r="F45" s="149"/>
      <c r="G45" s="89"/>
      <c r="H45" s="475"/>
      <c r="I45" s="534"/>
    </row>
    <row r="46" spans="1:9" s="125" customFormat="1" ht="15" customHeight="1" x14ac:dyDescent="0.25">
      <c r="A46" s="149">
        <v>44025</v>
      </c>
      <c r="B46" s="168">
        <v>448.4</v>
      </c>
      <c r="C46" s="482" t="s">
        <v>753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44025</v>
      </c>
      <c r="B47" s="164">
        <v>1.56</v>
      </c>
      <c r="C47" s="491" t="s">
        <v>217</v>
      </c>
      <c r="D47" s="512"/>
      <c r="E47" s="543"/>
      <c r="F47" s="149"/>
      <c r="G47" s="89"/>
      <c r="H47" s="145"/>
      <c r="I47" s="155"/>
    </row>
    <row r="48" spans="1:9" s="125" customFormat="1" ht="15" customHeight="1" x14ac:dyDescent="0.25">
      <c r="A48" s="149">
        <v>44025</v>
      </c>
      <c r="B48" s="163">
        <v>4806.9799999999996</v>
      </c>
      <c r="C48" s="548" t="s">
        <v>752</v>
      </c>
      <c r="D48" s="548"/>
      <c r="E48" s="549"/>
      <c r="F48" s="149"/>
      <c r="G48" s="89"/>
      <c r="H48" s="145"/>
      <c r="I48" s="155"/>
    </row>
    <row r="49" spans="1:9" s="125" customFormat="1" ht="15" customHeight="1" x14ac:dyDescent="0.25">
      <c r="A49" s="149">
        <v>44025</v>
      </c>
      <c r="B49" s="163">
        <v>2.09</v>
      </c>
      <c r="C49" s="491" t="s">
        <v>217</v>
      </c>
      <c r="D49" s="512"/>
      <c r="E49" s="543"/>
      <c r="F49" s="149"/>
      <c r="G49" s="89"/>
      <c r="H49" s="145"/>
      <c r="I49" s="155"/>
    </row>
    <row r="50" spans="1:9" s="125" customFormat="1" ht="15" customHeight="1" x14ac:dyDescent="0.25">
      <c r="A50" s="149">
        <v>44025</v>
      </c>
      <c r="B50" s="163">
        <v>69.900000000000006</v>
      </c>
      <c r="C50" s="482" t="s">
        <v>273</v>
      </c>
      <c r="D50" s="482"/>
      <c r="E50" s="482"/>
      <c r="F50" s="149"/>
      <c r="G50" s="89"/>
      <c r="H50" s="145"/>
      <c r="I50" s="155"/>
    </row>
    <row r="51" spans="1:9" s="125" customFormat="1" ht="15" customHeight="1" x14ac:dyDescent="0.25">
      <c r="A51" s="149">
        <v>44025</v>
      </c>
      <c r="B51" s="163">
        <v>47</v>
      </c>
      <c r="C51" s="482" t="s">
        <v>19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44025</v>
      </c>
      <c r="B52" s="163">
        <v>465</v>
      </c>
      <c r="C52" s="482" t="s">
        <v>20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44025</v>
      </c>
      <c r="B53" s="163">
        <v>80</v>
      </c>
      <c r="C53" s="482" t="s">
        <v>21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44025</v>
      </c>
      <c r="B54" s="163">
        <v>46</v>
      </c>
      <c r="C54" s="482" t="s">
        <v>194</v>
      </c>
      <c r="D54" s="482"/>
      <c r="E54" s="482"/>
      <c r="F54" s="149"/>
      <c r="G54" s="89"/>
      <c r="H54" s="145"/>
      <c r="I54" s="155"/>
    </row>
    <row r="55" spans="1:9" s="125" customFormat="1" ht="15" customHeight="1" x14ac:dyDescent="0.25">
      <c r="A55" s="149">
        <v>44025</v>
      </c>
      <c r="B55" s="163">
        <v>267</v>
      </c>
      <c r="C55" s="482" t="s">
        <v>543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44025</v>
      </c>
      <c r="B56" s="163">
        <v>724</v>
      </c>
      <c r="C56" s="482" t="s">
        <v>570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44025</v>
      </c>
      <c r="B57" s="163">
        <v>203</v>
      </c>
      <c r="C57" s="482" t="s">
        <v>22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44025</v>
      </c>
      <c r="B58" s="163">
        <v>37</v>
      </c>
      <c r="C58" s="482" t="s">
        <v>544</v>
      </c>
      <c r="D58" s="482"/>
      <c r="E58" s="482"/>
      <c r="F58" s="149"/>
      <c r="G58" s="89"/>
      <c r="H58" s="145"/>
      <c r="I58" s="155"/>
    </row>
    <row r="59" spans="1:9" s="125" customFormat="1" ht="15" customHeight="1" x14ac:dyDescent="0.25">
      <c r="A59" s="149">
        <v>44026</v>
      </c>
      <c r="B59" s="163">
        <v>110</v>
      </c>
      <c r="C59" s="482" t="s">
        <v>529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44028</v>
      </c>
      <c r="B60" s="163">
        <v>1500</v>
      </c>
      <c r="C60" s="482" t="s">
        <v>628</v>
      </c>
      <c r="D60" s="482"/>
      <c r="E60" s="482"/>
      <c r="F60" s="149"/>
      <c r="G60" s="89"/>
      <c r="H60" s="145"/>
      <c r="I60" s="155"/>
    </row>
    <row r="61" spans="1:9" s="125" customFormat="1" ht="15" customHeight="1" x14ac:dyDescent="0.25">
      <c r="A61" s="149">
        <v>44028</v>
      </c>
      <c r="B61" s="163">
        <v>2.09</v>
      </c>
      <c r="C61" s="491" t="s">
        <v>217</v>
      </c>
      <c r="D61" s="512"/>
      <c r="E61" s="543"/>
      <c r="F61" s="149"/>
      <c r="G61" s="89"/>
      <c r="H61" s="145"/>
      <c r="I61" s="155"/>
    </row>
    <row r="62" spans="1:9" s="125" customFormat="1" ht="15" customHeight="1" x14ac:dyDescent="0.25">
      <c r="A62" s="149">
        <v>44028</v>
      </c>
      <c r="B62" s="163">
        <v>403</v>
      </c>
      <c r="C62" s="482" t="s">
        <v>754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44028</v>
      </c>
      <c r="B63" s="167">
        <v>1.04</v>
      </c>
      <c r="C63" s="491" t="s">
        <v>217</v>
      </c>
      <c r="D63" s="512"/>
      <c r="E63" s="543"/>
      <c r="F63" s="149"/>
      <c r="G63" s="89"/>
      <c r="H63" s="145"/>
      <c r="I63" s="155"/>
    </row>
    <row r="64" spans="1:9" s="125" customFormat="1" ht="15" customHeight="1" x14ac:dyDescent="0.25">
      <c r="A64" s="149">
        <v>44028</v>
      </c>
      <c r="B64" s="163">
        <v>1525.15</v>
      </c>
      <c r="C64" s="482" t="s">
        <v>794</v>
      </c>
      <c r="D64" s="482"/>
      <c r="E64" s="482"/>
      <c r="F64" s="149"/>
      <c r="G64" s="89"/>
      <c r="H64" s="145"/>
      <c r="I64" s="155"/>
    </row>
    <row r="65" spans="1:9" s="125" customFormat="1" ht="15" customHeight="1" x14ac:dyDescent="0.25">
      <c r="A65" s="149">
        <v>44028</v>
      </c>
      <c r="B65" s="163">
        <v>2.09</v>
      </c>
      <c r="C65" s="491" t="s">
        <v>217</v>
      </c>
      <c r="D65" s="512"/>
      <c r="E65" s="543"/>
      <c r="F65" s="149"/>
      <c r="G65" s="89"/>
      <c r="H65" s="145"/>
      <c r="I65" s="155"/>
    </row>
    <row r="66" spans="1:9" s="125" customFormat="1" ht="15" customHeight="1" x14ac:dyDescent="0.25">
      <c r="A66" s="149">
        <v>44031</v>
      </c>
      <c r="B66" s="163">
        <v>110</v>
      </c>
      <c r="C66" s="482" t="s">
        <v>529</v>
      </c>
      <c r="D66" s="482"/>
      <c r="E66" s="482"/>
      <c r="F66" s="149"/>
      <c r="G66" s="89"/>
      <c r="H66" s="145"/>
      <c r="I66" s="155"/>
    </row>
    <row r="67" spans="1:9" s="125" customFormat="1" ht="15" customHeight="1" x14ac:dyDescent="0.25">
      <c r="A67" s="149">
        <v>44032</v>
      </c>
      <c r="B67" s="163">
        <v>564.75</v>
      </c>
      <c r="C67" s="482" t="s">
        <v>755</v>
      </c>
      <c r="D67" s="482"/>
      <c r="E67" s="482"/>
      <c r="F67" s="149"/>
      <c r="G67" s="89"/>
      <c r="H67" s="145"/>
      <c r="I67" s="155"/>
    </row>
    <row r="68" spans="1:9" s="125" customFormat="1" ht="15" customHeight="1" x14ac:dyDescent="0.25">
      <c r="A68" s="149">
        <v>44032</v>
      </c>
      <c r="B68" s="163">
        <v>1.56</v>
      </c>
      <c r="C68" s="491" t="s">
        <v>217</v>
      </c>
      <c r="D68" s="512"/>
      <c r="E68" s="543"/>
      <c r="F68" s="149"/>
      <c r="G68" s="89"/>
      <c r="H68" s="145"/>
      <c r="I68" s="155"/>
    </row>
    <row r="69" spans="1:9" s="125" customFormat="1" ht="15" customHeight="1" x14ac:dyDescent="0.25">
      <c r="A69" s="149">
        <v>44032</v>
      </c>
      <c r="B69" s="163">
        <v>5241.6000000000004</v>
      </c>
      <c r="C69" s="482" t="s">
        <v>756</v>
      </c>
      <c r="D69" s="482"/>
      <c r="E69" s="482"/>
      <c r="F69" s="149"/>
      <c r="G69" s="89"/>
      <c r="H69" s="145"/>
      <c r="I69" s="155"/>
    </row>
    <row r="70" spans="1:9" s="125" customFormat="1" ht="15" customHeight="1" x14ac:dyDescent="0.25">
      <c r="A70" s="149">
        <v>44032</v>
      </c>
      <c r="B70" s="163">
        <v>3.14</v>
      </c>
      <c r="C70" s="491" t="s">
        <v>217</v>
      </c>
      <c r="D70" s="512"/>
      <c r="E70" s="543"/>
      <c r="F70" s="149"/>
      <c r="G70" s="89"/>
      <c r="H70" s="145"/>
      <c r="I70" s="155"/>
    </row>
    <row r="71" spans="1:9" s="125" customFormat="1" ht="15" customHeight="1" x14ac:dyDescent="0.25">
      <c r="A71" s="149">
        <v>44033</v>
      </c>
      <c r="B71" s="163">
        <v>590</v>
      </c>
      <c r="C71" s="482" t="s">
        <v>757</v>
      </c>
      <c r="D71" s="482"/>
      <c r="E71" s="482"/>
      <c r="F71" s="149"/>
      <c r="G71" s="89"/>
      <c r="H71" s="145"/>
      <c r="I71" s="155"/>
    </row>
    <row r="72" spans="1:9" s="125" customFormat="1" ht="15" customHeight="1" x14ac:dyDescent="0.25">
      <c r="A72" s="149">
        <v>44033</v>
      </c>
      <c r="B72" s="163">
        <v>1.04</v>
      </c>
      <c r="C72" s="491" t="s">
        <v>217</v>
      </c>
      <c r="D72" s="512"/>
      <c r="E72" s="543"/>
      <c r="F72" s="149"/>
      <c r="G72" s="89"/>
      <c r="H72" s="145"/>
      <c r="I72" s="155"/>
    </row>
    <row r="73" spans="1:9" s="125" customFormat="1" ht="15" customHeight="1" x14ac:dyDescent="0.25">
      <c r="A73" s="149">
        <v>44036</v>
      </c>
      <c r="B73" s="163">
        <v>300</v>
      </c>
      <c r="C73" s="482" t="s">
        <v>628</v>
      </c>
      <c r="D73" s="482"/>
      <c r="E73" s="482"/>
      <c r="F73" s="149"/>
      <c r="G73" s="89"/>
      <c r="H73" s="145"/>
      <c r="I73" s="155"/>
    </row>
    <row r="74" spans="1:9" s="125" customFormat="1" ht="15" customHeight="1" x14ac:dyDescent="0.25">
      <c r="A74" s="149">
        <v>44036</v>
      </c>
      <c r="B74" s="163">
        <v>1.56</v>
      </c>
      <c r="C74" s="491" t="s">
        <v>217</v>
      </c>
      <c r="D74" s="512"/>
      <c r="E74" s="543"/>
      <c r="F74" s="149"/>
      <c r="G74" s="89"/>
      <c r="H74" s="145"/>
      <c r="I74" s="155"/>
    </row>
    <row r="75" spans="1:9" s="125" customFormat="1" ht="15" customHeight="1" x14ac:dyDescent="0.25">
      <c r="A75" s="149">
        <v>44036</v>
      </c>
      <c r="B75" s="163">
        <v>110</v>
      </c>
      <c r="C75" s="482" t="s">
        <v>529</v>
      </c>
      <c r="D75" s="482"/>
      <c r="E75" s="482"/>
      <c r="F75" s="149"/>
      <c r="G75" s="89"/>
      <c r="H75" s="145"/>
      <c r="I75" s="155"/>
    </row>
    <row r="76" spans="1:9" s="125" customFormat="1" ht="15" customHeight="1" x14ac:dyDescent="0.25">
      <c r="A76" s="149">
        <v>44037</v>
      </c>
      <c r="B76" s="163">
        <v>1250</v>
      </c>
      <c r="C76" s="482" t="s">
        <v>628</v>
      </c>
      <c r="D76" s="482"/>
      <c r="E76" s="482"/>
      <c r="F76" s="149"/>
      <c r="G76" s="89"/>
      <c r="H76" s="145"/>
      <c r="I76" s="155"/>
    </row>
    <row r="77" spans="1:9" s="125" customFormat="1" ht="15" customHeight="1" x14ac:dyDescent="0.25">
      <c r="A77" s="149">
        <v>44037</v>
      </c>
      <c r="B77" s="163">
        <v>1.05</v>
      </c>
      <c r="C77" s="491" t="s">
        <v>217</v>
      </c>
      <c r="D77" s="512"/>
      <c r="E77" s="543"/>
      <c r="F77" s="149"/>
      <c r="G77" s="89"/>
      <c r="H77" s="145"/>
      <c r="I77" s="155"/>
    </row>
    <row r="78" spans="1:9" s="125" customFormat="1" ht="15" customHeight="1" x14ac:dyDescent="0.25">
      <c r="A78" s="149">
        <v>44038</v>
      </c>
      <c r="B78" s="163">
        <v>110</v>
      </c>
      <c r="C78" s="482" t="s">
        <v>529</v>
      </c>
      <c r="D78" s="482"/>
      <c r="E78" s="482"/>
      <c r="F78" s="149"/>
      <c r="G78" s="89"/>
      <c r="H78" s="145"/>
      <c r="I78" s="155"/>
    </row>
    <row r="79" spans="1:9" s="125" customFormat="1" ht="15" customHeight="1" x14ac:dyDescent="0.25">
      <c r="A79" s="149">
        <v>44039</v>
      </c>
      <c r="B79" s="163">
        <v>4130</v>
      </c>
      <c r="C79" s="550" t="s">
        <v>758</v>
      </c>
      <c r="D79" s="551"/>
      <c r="E79" s="552"/>
      <c r="F79" s="149"/>
      <c r="G79" s="89"/>
      <c r="H79" s="145"/>
      <c r="I79" s="155"/>
    </row>
    <row r="80" spans="1:9" s="125" customFormat="1" ht="15" customHeight="1" x14ac:dyDescent="0.25">
      <c r="A80" s="149">
        <v>44039</v>
      </c>
      <c r="B80" s="163">
        <v>2.09</v>
      </c>
      <c r="C80" s="491" t="s">
        <v>217</v>
      </c>
      <c r="D80" s="512"/>
      <c r="E80" s="543"/>
      <c r="F80" s="149"/>
      <c r="G80" s="89"/>
      <c r="H80" s="145"/>
      <c r="I80" s="155"/>
    </row>
    <row r="81" spans="1:9" s="125" customFormat="1" ht="15" customHeight="1" x14ac:dyDescent="0.25">
      <c r="A81" s="149">
        <v>44039</v>
      </c>
      <c r="B81" s="163">
        <v>3540</v>
      </c>
      <c r="C81" s="547" t="s">
        <v>759</v>
      </c>
      <c r="D81" s="548"/>
      <c r="E81" s="549"/>
      <c r="F81" s="149"/>
      <c r="G81" s="89"/>
      <c r="H81" s="145"/>
      <c r="I81" s="155"/>
    </row>
    <row r="82" spans="1:9" s="125" customFormat="1" ht="15" customHeight="1" x14ac:dyDescent="0.25">
      <c r="A82" s="149">
        <v>44039</v>
      </c>
      <c r="B82" s="163">
        <v>2.09</v>
      </c>
      <c r="C82" s="491" t="s">
        <v>217</v>
      </c>
      <c r="D82" s="512"/>
      <c r="E82" s="543"/>
      <c r="F82" s="149"/>
      <c r="G82" s="89"/>
      <c r="H82" s="145"/>
      <c r="I82" s="155"/>
    </row>
    <row r="83" spans="1:9" s="125" customFormat="1" ht="15" customHeight="1" x14ac:dyDescent="0.25">
      <c r="A83" s="149">
        <v>44040</v>
      </c>
      <c r="B83" s="163">
        <v>475.2</v>
      </c>
      <c r="C83" s="544" t="s">
        <v>730</v>
      </c>
      <c r="D83" s="545"/>
      <c r="E83" s="546"/>
      <c r="F83" s="149"/>
      <c r="G83" s="89"/>
      <c r="H83" s="145"/>
      <c r="I83" s="155"/>
    </row>
    <row r="84" spans="1:9" s="125" customFormat="1" ht="15" customHeight="1" x14ac:dyDescent="0.25">
      <c r="A84" s="149">
        <v>44040</v>
      </c>
      <c r="B84" s="163">
        <v>1.04</v>
      </c>
      <c r="C84" s="491" t="s">
        <v>217</v>
      </c>
      <c r="D84" s="512"/>
      <c r="E84" s="543"/>
      <c r="F84" s="149"/>
      <c r="G84" s="89"/>
      <c r="H84" s="145"/>
      <c r="I84" s="155"/>
    </row>
    <row r="85" spans="1:9" s="125" customFormat="1" ht="15" customHeight="1" x14ac:dyDescent="0.25">
      <c r="A85" s="149">
        <v>44040</v>
      </c>
      <c r="B85" s="163">
        <v>500</v>
      </c>
      <c r="C85" s="569" t="s">
        <v>739</v>
      </c>
      <c r="D85" s="512"/>
      <c r="E85" s="543"/>
      <c r="F85" s="149"/>
      <c r="G85" s="89"/>
      <c r="H85" s="145"/>
      <c r="I85" s="155"/>
    </row>
    <row r="86" spans="1:9" s="125" customFormat="1" ht="15" customHeight="1" x14ac:dyDescent="0.25">
      <c r="A86" s="149">
        <v>44040</v>
      </c>
      <c r="B86" s="163">
        <v>500</v>
      </c>
      <c r="C86" s="569" t="s">
        <v>740</v>
      </c>
      <c r="D86" s="512"/>
      <c r="E86" s="543"/>
      <c r="F86" s="149"/>
      <c r="G86" s="89"/>
      <c r="H86" s="145"/>
      <c r="I86" s="155"/>
    </row>
    <row r="87" spans="1:9" s="125" customFormat="1" ht="15" customHeight="1" x14ac:dyDescent="0.25">
      <c r="A87" s="149">
        <v>44040</v>
      </c>
      <c r="B87" s="163">
        <v>500</v>
      </c>
      <c r="C87" s="569" t="s">
        <v>760</v>
      </c>
      <c r="D87" s="512"/>
      <c r="E87" s="543"/>
      <c r="F87" s="149"/>
      <c r="G87" s="89"/>
      <c r="H87" s="145"/>
      <c r="I87" s="155"/>
    </row>
    <row r="88" spans="1:9" s="125" customFormat="1" ht="15" customHeight="1" x14ac:dyDescent="0.25">
      <c r="A88" s="149">
        <v>44040</v>
      </c>
      <c r="B88" s="163">
        <v>500</v>
      </c>
      <c r="C88" s="569" t="s">
        <v>761</v>
      </c>
      <c r="D88" s="512"/>
      <c r="E88" s="543"/>
      <c r="F88" s="149"/>
      <c r="G88" s="89"/>
      <c r="H88" s="145"/>
      <c r="I88" s="155"/>
    </row>
    <row r="89" spans="1:9" s="125" customFormat="1" ht="15" customHeight="1" x14ac:dyDescent="0.25">
      <c r="A89" s="149">
        <v>44040</v>
      </c>
      <c r="B89" s="163">
        <v>500</v>
      </c>
      <c r="C89" s="491" t="s">
        <v>426</v>
      </c>
      <c r="D89" s="512"/>
      <c r="E89" s="543"/>
      <c r="F89" s="149"/>
      <c r="G89" s="89"/>
      <c r="H89" s="145"/>
      <c r="I89" s="155"/>
    </row>
    <row r="90" spans="1:9" s="125" customFormat="1" ht="15" customHeight="1" x14ac:dyDescent="0.25">
      <c r="A90" s="149">
        <v>44040</v>
      </c>
      <c r="B90" s="163">
        <v>0.53</v>
      </c>
      <c r="C90" s="491" t="s">
        <v>217</v>
      </c>
      <c r="D90" s="512"/>
      <c r="E90" s="543"/>
      <c r="F90" s="149"/>
      <c r="G90" s="89"/>
      <c r="H90" s="145"/>
      <c r="I90" s="155"/>
    </row>
    <row r="91" spans="1:9" s="125" customFormat="1" ht="15" customHeight="1" x14ac:dyDescent="0.25">
      <c r="A91" s="149">
        <v>44040</v>
      </c>
      <c r="B91" s="163">
        <v>500</v>
      </c>
      <c r="C91" s="491" t="s">
        <v>736</v>
      </c>
      <c r="D91" s="512"/>
      <c r="E91" s="543"/>
      <c r="F91" s="149"/>
      <c r="G91" s="89"/>
      <c r="H91" s="145"/>
      <c r="I91" s="155"/>
    </row>
    <row r="92" spans="1:9" s="125" customFormat="1" ht="15" customHeight="1" x14ac:dyDescent="0.25">
      <c r="A92" s="149">
        <v>44040</v>
      </c>
      <c r="B92" s="163">
        <v>0.53</v>
      </c>
      <c r="C92" s="491" t="s">
        <v>217</v>
      </c>
      <c r="D92" s="512"/>
      <c r="E92" s="543"/>
      <c r="F92" s="149"/>
      <c r="G92" s="89"/>
      <c r="H92" s="145"/>
      <c r="I92" s="155"/>
    </row>
    <row r="93" spans="1:9" s="125" customFormat="1" ht="15" customHeight="1" x14ac:dyDescent="0.25">
      <c r="A93" s="149">
        <v>44040</v>
      </c>
      <c r="B93" s="163">
        <v>500</v>
      </c>
      <c r="C93" s="491" t="s">
        <v>737</v>
      </c>
      <c r="D93" s="512"/>
      <c r="E93" s="543"/>
      <c r="F93" s="149"/>
      <c r="G93" s="89"/>
      <c r="H93" s="145"/>
      <c r="I93" s="155"/>
    </row>
    <row r="94" spans="1:9" s="125" customFormat="1" ht="15" customHeight="1" x14ac:dyDescent="0.25">
      <c r="A94" s="149">
        <v>44040</v>
      </c>
      <c r="B94" s="163">
        <v>500</v>
      </c>
      <c r="C94" s="569" t="s">
        <v>738</v>
      </c>
      <c r="D94" s="512"/>
      <c r="E94" s="543"/>
      <c r="F94" s="149"/>
      <c r="G94" s="89"/>
      <c r="H94" s="145"/>
      <c r="I94" s="155"/>
    </row>
    <row r="95" spans="1:9" s="125" customFormat="1" ht="15" customHeight="1" x14ac:dyDescent="0.25">
      <c r="A95" s="149">
        <v>44040</v>
      </c>
      <c r="B95" s="163">
        <v>0.53</v>
      </c>
      <c r="C95" s="491" t="s">
        <v>217</v>
      </c>
      <c r="D95" s="512"/>
      <c r="E95" s="543"/>
      <c r="F95" s="149"/>
      <c r="G95" s="89"/>
      <c r="H95" s="145"/>
      <c r="I95" s="155"/>
    </row>
    <row r="96" spans="1:9" s="125" customFormat="1" ht="15" customHeight="1" x14ac:dyDescent="0.25">
      <c r="A96" s="149">
        <v>44040</v>
      </c>
      <c r="B96" s="163">
        <v>500</v>
      </c>
      <c r="C96" s="491" t="s">
        <v>732</v>
      </c>
      <c r="D96" s="512"/>
      <c r="E96" s="543"/>
      <c r="F96" s="149"/>
      <c r="G96" s="89"/>
      <c r="H96" s="145"/>
      <c r="I96" s="155"/>
    </row>
    <row r="97" spans="1:9" s="125" customFormat="1" ht="15" customHeight="1" x14ac:dyDescent="0.25">
      <c r="A97" s="149">
        <v>44040</v>
      </c>
      <c r="B97" s="163">
        <v>0.53</v>
      </c>
      <c r="C97" s="491" t="s">
        <v>217</v>
      </c>
      <c r="D97" s="512"/>
      <c r="E97" s="543"/>
      <c r="F97" s="149"/>
      <c r="G97" s="89"/>
      <c r="H97" s="145"/>
      <c r="I97" s="155"/>
    </row>
    <row r="98" spans="1:9" s="125" customFormat="1" ht="15" customHeight="1" x14ac:dyDescent="0.25">
      <c r="A98" s="149">
        <v>44040</v>
      </c>
      <c r="B98" s="163">
        <v>500</v>
      </c>
      <c r="C98" s="491" t="s">
        <v>734</v>
      </c>
      <c r="D98" s="512"/>
      <c r="E98" s="543"/>
      <c r="F98" s="149"/>
      <c r="G98" s="89"/>
      <c r="H98" s="145"/>
      <c r="I98" s="155"/>
    </row>
    <row r="99" spans="1:9" s="125" customFormat="1" ht="15" customHeight="1" x14ac:dyDescent="0.25">
      <c r="A99" s="149">
        <v>44040</v>
      </c>
      <c r="B99" s="163">
        <v>0.53</v>
      </c>
      <c r="C99" s="491" t="s">
        <v>217</v>
      </c>
      <c r="D99" s="512"/>
      <c r="E99" s="543"/>
      <c r="F99" s="149"/>
      <c r="G99" s="89"/>
      <c r="H99" s="145"/>
      <c r="I99" s="155"/>
    </row>
    <row r="100" spans="1:9" s="125" customFormat="1" ht="15" customHeight="1" x14ac:dyDescent="0.25">
      <c r="A100" s="149">
        <v>44040</v>
      </c>
      <c r="B100" s="163">
        <v>500</v>
      </c>
      <c r="C100" s="491" t="s">
        <v>735</v>
      </c>
      <c r="D100" s="512"/>
      <c r="E100" s="543"/>
      <c r="F100" s="149"/>
      <c r="G100" s="89"/>
      <c r="H100" s="145"/>
      <c r="I100" s="155"/>
    </row>
    <row r="101" spans="1:9" s="125" customFormat="1" ht="15" customHeight="1" x14ac:dyDescent="0.25">
      <c r="A101" s="149">
        <v>44040</v>
      </c>
      <c r="B101" s="163">
        <v>500</v>
      </c>
      <c r="C101" s="491" t="s">
        <v>674</v>
      </c>
      <c r="D101" s="512"/>
      <c r="E101" s="543"/>
      <c r="F101" s="149"/>
      <c r="G101" s="89"/>
      <c r="H101" s="145"/>
      <c r="I101" s="155"/>
    </row>
    <row r="102" spans="1:9" s="125" customFormat="1" ht="15" customHeight="1" x14ac:dyDescent="0.25">
      <c r="A102" s="149">
        <v>44040</v>
      </c>
      <c r="B102" s="163">
        <v>1370</v>
      </c>
      <c r="C102" s="482" t="s">
        <v>635</v>
      </c>
      <c r="D102" s="482"/>
      <c r="E102" s="482"/>
      <c r="F102" s="149"/>
      <c r="G102" s="89"/>
      <c r="H102" s="145"/>
      <c r="I102" s="155"/>
    </row>
    <row r="103" spans="1:9" s="125" customFormat="1" ht="15" customHeight="1" x14ac:dyDescent="0.25">
      <c r="A103" s="149">
        <v>44040</v>
      </c>
      <c r="B103" s="163">
        <v>2.09</v>
      </c>
      <c r="C103" s="491" t="s">
        <v>217</v>
      </c>
      <c r="D103" s="512"/>
      <c r="E103" s="543"/>
      <c r="F103" s="149"/>
      <c r="G103" s="89"/>
      <c r="H103" s="145"/>
      <c r="I103" s="155"/>
    </row>
    <row r="104" spans="1:9" s="125" customFormat="1" ht="15" customHeight="1" x14ac:dyDescent="0.25">
      <c r="A104" s="149">
        <v>44041</v>
      </c>
      <c r="B104" s="163">
        <v>3001.27</v>
      </c>
      <c r="C104" s="569" t="s">
        <v>762</v>
      </c>
      <c r="D104" s="512"/>
      <c r="E104" s="543"/>
      <c r="F104" s="149"/>
      <c r="G104" s="89"/>
      <c r="H104" s="145"/>
      <c r="I104" s="155"/>
    </row>
    <row r="105" spans="1:9" s="125" customFormat="1" ht="15" customHeight="1" x14ac:dyDescent="0.25">
      <c r="A105" s="149">
        <v>44041</v>
      </c>
      <c r="B105" s="163">
        <v>393</v>
      </c>
      <c r="C105" s="482" t="s">
        <v>239</v>
      </c>
      <c r="D105" s="482"/>
      <c r="E105" s="482"/>
      <c r="F105" s="149"/>
      <c r="G105" s="89"/>
      <c r="H105" s="145"/>
      <c r="I105" s="155"/>
    </row>
    <row r="106" spans="1:9" s="125" customFormat="1" ht="15" customHeight="1" x14ac:dyDescent="0.25">
      <c r="A106" s="149">
        <v>44041</v>
      </c>
      <c r="B106" s="163">
        <v>1024.3</v>
      </c>
      <c r="C106" s="482" t="s">
        <v>635</v>
      </c>
      <c r="D106" s="482"/>
      <c r="E106" s="482"/>
      <c r="F106" s="149"/>
      <c r="G106" s="89"/>
      <c r="H106" s="145"/>
      <c r="I106" s="155"/>
    </row>
    <row r="107" spans="1:9" s="125" customFormat="1" ht="15" customHeight="1" x14ac:dyDescent="0.25">
      <c r="A107" s="149">
        <v>44041</v>
      </c>
      <c r="B107" s="163">
        <v>2.09</v>
      </c>
      <c r="C107" s="491" t="s">
        <v>217</v>
      </c>
      <c r="D107" s="512"/>
      <c r="E107" s="543"/>
      <c r="F107" s="149"/>
      <c r="G107" s="89"/>
      <c r="H107" s="145"/>
      <c r="I107" s="155"/>
    </row>
    <row r="108" spans="1:9" s="125" customFormat="1" ht="15" customHeight="1" x14ac:dyDescent="0.25">
      <c r="A108" s="149">
        <v>44042</v>
      </c>
      <c r="B108" s="163">
        <v>775</v>
      </c>
      <c r="C108" s="547" t="s">
        <v>692</v>
      </c>
      <c r="D108" s="548"/>
      <c r="E108" s="549"/>
      <c r="F108" s="149"/>
      <c r="G108" s="89"/>
      <c r="H108" s="145"/>
      <c r="I108" s="155"/>
    </row>
    <row r="109" spans="1:9" s="125" customFormat="1" ht="15" customHeight="1" x14ac:dyDescent="0.25">
      <c r="A109" s="149">
        <v>44042</v>
      </c>
      <c r="B109" s="163">
        <v>0.53</v>
      </c>
      <c r="C109" s="491" t="s">
        <v>217</v>
      </c>
      <c r="D109" s="512"/>
      <c r="E109" s="543"/>
      <c r="F109" s="149"/>
      <c r="G109" s="89"/>
      <c r="H109" s="145"/>
      <c r="I109" s="155"/>
    </row>
    <row r="110" spans="1:9" s="125" customFormat="1" ht="15" customHeight="1" x14ac:dyDescent="0.25">
      <c r="A110" s="149">
        <v>44042</v>
      </c>
      <c r="B110" s="163">
        <v>775</v>
      </c>
      <c r="C110" s="547" t="s">
        <v>289</v>
      </c>
      <c r="D110" s="548"/>
      <c r="E110" s="549"/>
      <c r="F110" s="149"/>
      <c r="G110" s="89"/>
      <c r="H110" s="145"/>
      <c r="I110" s="155"/>
    </row>
    <row r="111" spans="1:9" s="125" customFormat="1" ht="15" customHeight="1" x14ac:dyDescent="0.25">
      <c r="A111" s="149">
        <v>44042</v>
      </c>
      <c r="B111" s="163">
        <v>0.53</v>
      </c>
      <c r="C111" s="491" t="s">
        <v>217</v>
      </c>
      <c r="D111" s="512"/>
      <c r="E111" s="543"/>
      <c r="F111" s="149"/>
      <c r="G111" s="89"/>
      <c r="H111" s="145"/>
      <c r="I111" s="155"/>
    </row>
    <row r="112" spans="1:9" s="125" customFormat="1" ht="15" customHeight="1" x14ac:dyDescent="0.25">
      <c r="A112" s="149">
        <v>44042</v>
      </c>
      <c r="B112" s="163">
        <v>775</v>
      </c>
      <c r="C112" s="550" t="s">
        <v>693</v>
      </c>
      <c r="D112" s="551"/>
      <c r="E112" s="552"/>
      <c r="F112" s="149"/>
      <c r="G112" s="89"/>
      <c r="H112" s="145"/>
      <c r="I112" s="155"/>
    </row>
    <row r="113" spans="1:9" s="125" customFormat="1" ht="15" customHeight="1" x14ac:dyDescent="0.25">
      <c r="A113" s="149">
        <v>44042</v>
      </c>
      <c r="B113" s="163">
        <v>2324</v>
      </c>
      <c r="C113" s="544" t="s">
        <v>397</v>
      </c>
      <c r="D113" s="545"/>
      <c r="E113" s="546"/>
      <c r="F113" s="149"/>
      <c r="G113" s="89"/>
      <c r="H113" s="145"/>
      <c r="I113" s="155"/>
    </row>
    <row r="114" spans="1:9" s="125" customFormat="1" ht="15" customHeight="1" x14ac:dyDescent="0.25">
      <c r="A114" s="149">
        <v>44042</v>
      </c>
      <c r="B114" s="163">
        <v>2.09</v>
      </c>
      <c r="C114" s="491" t="s">
        <v>217</v>
      </c>
      <c r="D114" s="512"/>
      <c r="E114" s="543"/>
      <c r="F114" s="149"/>
      <c r="G114" s="89"/>
      <c r="H114" s="145"/>
      <c r="I114" s="155"/>
    </row>
    <row r="115" spans="1:9" s="125" customFormat="1" ht="15" customHeight="1" x14ac:dyDescent="0.25">
      <c r="A115" s="149">
        <v>44042</v>
      </c>
      <c r="B115" s="163">
        <v>110</v>
      </c>
      <c r="C115" s="482" t="s">
        <v>529</v>
      </c>
      <c r="D115" s="482"/>
      <c r="E115" s="482"/>
      <c r="F115" s="149"/>
      <c r="G115" s="89"/>
      <c r="H115" s="145"/>
      <c r="I115" s="155"/>
    </row>
  </sheetData>
  <mergeCells count="148">
    <mergeCell ref="C111:E111"/>
    <mergeCell ref="C112:E112"/>
    <mergeCell ref="C113:E113"/>
    <mergeCell ref="C114:E114"/>
    <mergeCell ref="C105:E105"/>
    <mergeCell ref="C106:E106"/>
    <mergeCell ref="C107:E107"/>
    <mergeCell ref="C108:E108"/>
    <mergeCell ref="C109:E109"/>
    <mergeCell ref="C103:E103"/>
    <mergeCell ref="C104:E104"/>
    <mergeCell ref="C94:E94"/>
    <mergeCell ref="C95:E95"/>
    <mergeCell ref="C96:E96"/>
    <mergeCell ref="C97:E97"/>
    <mergeCell ref="C98:E98"/>
    <mergeCell ref="C99:E99"/>
    <mergeCell ref="C110:E110"/>
    <mergeCell ref="C115:E115"/>
    <mergeCell ref="C84:E84"/>
    <mergeCell ref="C85:E85"/>
    <mergeCell ref="C86:E86"/>
    <mergeCell ref="C87:E87"/>
    <mergeCell ref="C88:E88"/>
    <mergeCell ref="C74:E74"/>
    <mergeCell ref="C75:E75"/>
    <mergeCell ref="C76:E76"/>
    <mergeCell ref="C77:E77"/>
    <mergeCell ref="C78:E78"/>
    <mergeCell ref="C79:E79"/>
    <mergeCell ref="C89:E89"/>
    <mergeCell ref="C90:E90"/>
    <mergeCell ref="C91:E91"/>
    <mergeCell ref="C92:E92"/>
    <mergeCell ref="C93:E93"/>
    <mergeCell ref="C80:E80"/>
    <mergeCell ref="C81:E81"/>
    <mergeCell ref="C82:E82"/>
    <mergeCell ref="C83:E83"/>
    <mergeCell ref="C100:E100"/>
    <mergeCell ref="C101:E101"/>
    <mergeCell ref="C102:E102"/>
    <mergeCell ref="C68:E68"/>
    <mergeCell ref="C69:E69"/>
    <mergeCell ref="C70:E70"/>
    <mergeCell ref="C71:E71"/>
    <mergeCell ref="C72:E72"/>
    <mergeCell ref="C73:E73"/>
    <mergeCell ref="C62:E62"/>
    <mergeCell ref="C63:E63"/>
    <mergeCell ref="C64:E64"/>
    <mergeCell ref="C65:E65"/>
    <mergeCell ref="C66:E66"/>
    <mergeCell ref="C67:E67"/>
    <mergeCell ref="C56:E56"/>
    <mergeCell ref="C57:E57"/>
    <mergeCell ref="C58:E58"/>
    <mergeCell ref="C59:E59"/>
    <mergeCell ref="C60:E60"/>
    <mergeCell ref="C61:E61"/>
    <mergeCell ref="C50:E50"/>
    <mergeCell ref="C51:E51"/>
    <mergeCell ref="C52:E52"/>
    <mergeCell ref="C53:E53"/>
    <mergeCell ref="C54:E54"/>
    <mergeCell ref="C55:E55"/>
    <mergeCell ref="C45:E45"/>
    <mergeCell ref="H45:I45"/>
    <mergeCell ref="C46:E46"/>
    <mergeCell ref="C47:E47"/>
    <mergeCell ref="C48:E48"/>
    <mergeCell ref="C49:E49"/>
    <mergeCell ref="C42:E42"/>
    <mergeCell ref="H42:I42"/>
    <mergeCell ref="C43:E43"/>
    <mergeCell ref="H43:I43"/>
    <mergeCell ref="C44:E44"/>
    <mergeCell ref="H44:I44"/>
    <mergeCell ref="C38:E38"/>
    <mergeCell ref="H38:I38"/>
    <mergeCell ref="C39:E39"/>
    <mergeCell ref="C40:E40"/>
    <mergeCell ref="H40:I40"/>
    <mergeCell ref="C41:E41"/>
    <mergeCell ref="H41:I41"/>
    <mergeCell ref="C34:E34"/>
    <mergeCell ref="H34:I34"/>
    <mergeCell ref="C35:E35"/>
    <mergeCell ref="C36:E36"/>
    <mergeCell ref="H36:I36"/>
    <mergeCell ref="C37:E37"/>
    <mergeCell ref="H37:I37"/>
    <mergeCell ref="C30:E30"/>
    <mergeCell ref="C31:E31"/>
    <mergeCell ref="H31:I31"/>
    <mergeCell ref="C32:E32"/>
    <mergeCell ref="C33:E33"/>
    <mergeCell ref="H33:I33"/>
    <mergeCell ref="C26:E26"/>
    <mergeCell ref="H26:I26"/>
    <mergeCell ref="C27:E27"/>
    <mergeCell ref="C28:E28"/>
    <mergeCell ref="H28:I28"/>
    <mergeCell ref="C29:E29"/>
    <mergeCell ref="C23:E23"/>
    <mergeCell ref="H23:I23"/>
    <mergeCell ref="C24:E24"/>
    <mergeCell ref="H24:I24"/>
    <mergeCell ref="C25:E25"/>
    <mergeCell ref="H25:I25"/>
    <mergeCell ref="C20:E20"/>
    <mergeCell ref="H20:I20"/>
    <mergeCell ref="C21:E21"/>
    <mergeCell ref="H21:I21"/>
    <mergeCell ref="C22:E22"/>
    <mergeCell ref="H22:I22"/>
    <mergeCell ref="C17:E17"/>
    <mergeCell ref="H17:I17"/>
    <mergeCell ref="C18:E18"/>
    <mergeCell ref="H18:I18"/>
    <mergeCell ref="C19:E19"/>
    <mergeCell ref="H19:I19"/>
    <mergeCell ref="A13:I13"/>
    <mergeCell ref="A14:I14"/>
    <mergeCell ref="A15:E15"/>
    <mergeCell ref="F15:I15"/>
    <mergeCell ref="C16:E16"/>
    <mergeCell ref="H16:I16"/>
    <mergeCell ref="C10:D10"/>
    <mergeCell ref="C11:D11"/>
    <mergeCell ref="G11:H11"/>
    <mergeCell ref="C12:D12"/>
    <mergeCell ref="G12:H12"/>
    <mergeCell ref="C6:D6"/>
    <mergeCell ref="G6:H6"/>
    <mergeCell ref="C7:D7"/>
    <mergeCell ref="G7:H7"/>
    <mergeCell ref="C8:D8"/>
    <mergeCell ref="G8:H8"/>
    <mergeCell ref="C2:I2"/>
    <mergeCell ref="C3:F3"/>
    <mergeCell ref="G3:I3"/>
    <mergeCell ref="C4:D5"/>
    <mergeCell ref="E4:F4"/>
    <mergeCell ref="G4:H4"/>
    <mergeCell ref="I4:I5"/>
    <mergeCell ref="C9:D9"/>
    <mergeCell ref="G9:H9"/>
  </mergeCells>
  <pageMargins left="0.7" right="0.7" top="0.75" bottom="0.75" header="0.3" footer="0.3"/>
  <pageSetup paperSize="9" scale="77" orientation="landscape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opLeftCell="A82" zoomScaleNormal="100" workbookViewId="0">
      <selection activeCell="C95" sqref="C95:E95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763</v>
      </c>
      <c r="D2" s="530"/>
      <c r="E2" s="530"/>
      <c r="F2" s="530"/>
      <c r="G2" s="530"/>
      <c r="H2" s="530"/>
      <c r="I2" s="531"/>
    </row>
    <row r="3" spans="1:9" ht="21.75" customHeight="1" x14ac:dyDescent="0.25">
      <c r="C3" s="563" t="s">
        <v>748</v>
      </c>
      <c r="D3" s="564"/>
      <c r="E3" s="564"/>
      <c r="F3" s="565"/>
      <c r="G3" s="566">
        <v>85136</v>
      </c>
      <c r="H3" s="567"/>
      <c r="I3" s="568"/>
    </row>
    <row r="4" spans="1:9" x14ac:dyDescent="0.25">
      <c r="C4" s="423"/>
      <c r="D4" s="355"/>
      <c r="E4" s="356" t="s">
        <v>0</v>
      </c>
      <c r="F4" s="356"/>
      <c r="G4" s="424" t="s">
        <v>1</v>
      </c>
      <c r="H4" s="538"/>
      <c r="I4" s="412"/>
    </row>
    <row r="5" spans="1:9" x14ac:dyDescent="0.25">
      <c r="C5" s="423"/>
      <c r="D5" s="355"/>
      <c r="E5" s="6" t="s">
        <v>3</v>
      </c>
      <c r="F5" s="6" t="s">
        <v>2</v>
      </c>
      <c r="G5" s="6" t="s">
        <v>3</v>
      </c>
      <c r="H5" s="6"/>
      <c r="I5" s="412"/>
    </row>
    <row r="6" spans="1:9" ht="30.75" customHeight="1" x14ac:dyDescent="0.25">
      <c r="C6" s="539" t="s">
        <v>764</v>
      </c>
      <c r="D6" s="540"/>
      <c r="E6" s="156">
        <v>29390.61</v>
      </c>
      <c r="F6" s="156">
        <v>8420.34</v>
      </c>
      <c r="G6" s="541">
        <v>2753</v>
      </c>
      <c r="H6" s="542"/>
      <c r="I6" s="27"/>
    </row>
    <row r="7" spans="1:9" x14ac:dyDescent="0.25">
      <c r="C7" s="532" t="s">
        <v>3</v>
      </c>
      <c r="D7" s="533"/>
      <c r="E7" s="158">
        <v>25525.7</v>
      </c>
      <c r="F7" s="158">
        <v>66711.94</v>
      </c>
      <c r="G7" s="541">
        <v>100</v>
      </c>
      <c r="H7" s="542"/>
      <c r="I7" s="28"/>
    </row>
    <row r="8" spans="1:9" x14ac:dyDescent="0.25">
      <c r="C8" s="494" t="s">
        <v>625</v>
      </c>
      <c r="D8" s="495"/>
      <c r="E8" s="158">
        <v>243.65</v>
      </c>
      <c r="F8" s="158">
        <v>4167.03</v>
      </c>
      <c r="G8" s="541">
        <v>0</v>
      </c>
      <c r="H8" s="542"/>
      <c r="I8" s="28"/>
    </row>
    <row r="9" spans="1:9" x14ac:dyDescent="0.25">
      <c r="C9" s="494" t="s">
        <v>671</v>
      </c>
      <c r="D9" s="495"/>
      <c r="E9" s="158"/>
      <c r="F9" s="158"/>
      <c r="G9" s="541">
        <v>0</v>
      </c>
      <c r="H9" s="542"/>
      <c r="I9" s="28"/>
    </row>
    <row r="10" spans="1:9" x14ac:dyDescent="0.25">
      <c r="C10" s="494" t="s">
        <v>714</v>
      </c>
      <c r="D10" s="495"/>
      <c r="E10" s="158"/>
      <c r="F10" s="158"/>
      <c r="G10" s="26"/>
      <c r="H10" s="160"/>
      <c r="I10" s="28"/>
    </row>
    <row r="11" spans="1:9" x14ac:dyDescent="0.25">
      <c r="C11" s="532" t="s">
        <v>6</v>
      </c>
      <c r="D11" s="533"/>
      <c r="E11" s="10">
        <v>93004.96</v>
      </c>
      <c r="F11" s="158">
        <v>72268.960000000006</v>
      </c>
      <c r="G11" s="541">
        <v>0</v>
      </c>
      <c r="H11" s="542"/>
      <c r="I11" s="28"/>
    </row>
    <row r="12" spans="1:9" ht="36.75" customHeight="1" thickBot="1" x14ac:dyDescent="0.3">
      <c r="C12" s="420" t="s">
        <v>765</v>
      </c>
      <c r="D12" s="421"/>
      <c r="E12" s="157">
        <f>E6+E7+E8+E9+E10+F11-E11</f>
        <v>34423.960000000006</v>
      </c>
      <c r="F12" s="157">
        <f>F6+F7+F8-F11</f>
        <v>7030.3499999999913</v>
      </c>
      <c r="G12" s="422">
        <f>G6+G7+G8+G9-G11</f>
        <v>2853</v>
      </c>
      <c r="H12" s="422"/>
      <c r="I12" s="30"/>
    </row>
    <row r="13" spans="1:9" ht="15.75" thickBot="1" x14ac:dyDescent="0.3">
      <c r="A13" s="366"/>
      <c r="B13" s="366"/>
      <c r="C13" s="366"/>
      <c r="D13" s="366"/>
      <c r="E13" s="366"/>
      <c r="F13" s="366"/>
      <c r="G13" s="366"/>
      <c r="H13" s="366"/>
      <c r="I13" s="366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44047</v>
      </c>
      <c r="B17" s="163">
        <v>11327.5</v>
      </c>
      <c r="C17" s="482" t="s">
        <v>343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44048</v>
      </c>
      <c r="B18" s="163">
        <v>250</v>
      </c>
      <c r="C18" s="482" t="s">
        <v>628</v>
      </c>
      <c r="D18" s="482"/>
      <c r="E18" s="482"/>
      <c r="F18" s="149"/>
      <c r="G18" s="89"/>
      <c r="H18" s="482"/>
      <c r="I18" s="482"/>
    </row>
    <row r="19" spans="1:9" s="125" customFormat="1" ht="15" customHeight="1" x14ac:dyDescent="0.25">
      <c r="A19" s="149">
        <v>44048</v>
      </c>
      <c r="B19" s="163">
        <v>0.53</v>
      </c>
      <c r="C19" s="491" t="s">
        <v>217</v>
      </c>
      <c r="D19" s="512"/>
      <c r="E19" s="543"/>
      <c r="F19" s="149"/>
      <c r="G19" s="89"/>
      <c r="H19" s="482"/>
      <c r="I19" s="482"/>
    </row>
    <row r="20" spans="1:9" s="125" customFormat="1" ht="15" customHeight="1" x14ac:dyDescent="0.25">
      <c r="A20" s="149">
        <v>44048</v>
      </c>
      <c r="B20" s="163">
        <v>250</v>
      </c>
      <c r="C20" s="482" t="s">
        <v>628</v>
      </c>
      <c r="D20" s="482"/>
      <c r="E20" s="482"/>
      <c r="F20" s="149"/>
      <c r="G20" s="89"/>
      <c r="H20" s="482"/>
      <c r="I20" s="482"/>
    </row>
    <row r="21" spans="1:9" s="125" customFormat="1" ht="15" customHeight="1" x14ac:dyDescent="0.25">
      <c r="A21" s="149">
        <v>44048</v>
      </c>
      <c r="B21" s="163">
        <v>0.53</v>
      </c>
      <c r="C21" s="491" t="s">
        <v>217</v>
      </c>
      <c r="D21" s="512"/>
      <c r="E21" s="543"/>
      <c r="F21" s="149"/>
      <c r="G21" s="89"/>
      <c r="H21" s="482"/>
      <c r="I21" s="482"/>
    </row>
    <row r="22" spans="1:9" s="125" customFormat="1" ht="15" customHeight="1" x14ac:dyDescent="0.25">
      <c r="A22" s="149">
        <v>44048</v>
      </c>
      <c r="B22" s="163">
        <v>110</v>
      </c>
      <c r="C22" s="482" t="s">
        <v>529</v>
      </c>
      <c r="D22" s="482"/>
      <c r="E22" s="482"/>
      <c r="F22" s="149"/>
      <c r="G22" s="89"/>
      <c r="H22" s="482"/>
      <c r="I22" s="482"/>
    </row>
    <row r="23" spans="1:9" s="125" customFormat="1" ht="15" customHeight="1" x14ac:dyDescent="0.25">
      <c r="A23" s="149">
        <v>44048</v>
      </c>
      <c r="B23" s="163">
        <v>46.2</v>
      </c>
      <c r="C23" s="556" t="s">
        <v>728</v>
      </c>
      <c r="D23" s="557"/>
      <c r="E23" s="558"/>
      <c r="F23" s="149"/>
      <c r="G23" s="89"/>
      <c r="H23" s="482"/>
      <c r="I23" s="482"/>
    </row>
    <row r="24" spans="1:9" s="125" customFormat="1" ht="15" customHeight="1" x14ac:dyDescent="0.25">
      <c r="A24" s="149">
        <v>44049</v>
      </c>
      <c r="B24" s="163">
        <v>3428.6</v>
      </c>
      <c r="C24" s="491" t="s">
        <v>647</v>
      </c>
      <c r="D24" s="512"/>
      <c r="E24" s="543"/>
      <c r="F24" s="149"/>
      <c r="G24" s="89"/>
      <c r="H24" s="482"/>
      <c r="I24" s="482"/>
    </row>
    <row r="25" spans="1:9" s="125" customFormat="1" ht="15" customHeight="1" x14ac:dyDescent="0.25">
      <c r="A25" s="149">
        <v>44049</v>
      </c>
      <c r="B25" s="163">
        <v>2.09</v>
      </c>
      <c r="C25" s="491" t="s">
        <v>217</v>
      </c>
      <c r="D25" s="512"/>
      <c r="E25" s="543"/>
      <c r="F25" s="149"/>
      <c r="G25" s="89"/>
      <c r="H25" s="475"/>
      <c r="I25" s="534"/>
    </row>
    <row r="26" spans="1:9" s="125" customFormat="1" ht="15" customHeight="1" x14ac:dyDescent="0.25">
      <c r="A26" s="149">
        <v>44049</v>
      </c>
      <c r="B26" s="163">
        <v>2000</v>
      </c>
      <c r="C26" s="482" t="s">
        <v>626</v>
      </c>
      <c r="D26" s="482"/>
      <c r="E26" s="482"/>
      <c r="F26" s="149"/>
      <c r="G26" s="89"/>
      <c r="H26" s="482"/>
      <c r="I26" s="482"/>
    </row>
    <row r="27" spans="1:9" s="125" customFormat="1" ht="15" customHeight="1" x14ac:dyDescent="0.25">
      <c r="A27" s="149">
        <v>44049</v>
      </c>
      <c r="B27" s="163">
        <v>2.09</v>
      </c>
      <c r="C27" s="491" t="s">
        <v>217</v>
      </c>
      <c r="D27" s="512"/>
      <c r="E27" s="543"/>
      <c r="F27" s="149"/>
      <c r="G27" s="89"/>
      <c r="H27" s="50"/>
      <c r="I27" s="161"/>
    </row>
    <row r="28" spans="1:9" s="125" customFormat="1" ht="15" customHeight="1" x14ac:dyDescent="0.25">
      <c r="A28" s="149">
        <v>44049</v>
      </c>
      <c r="B28" s="163">
        <v>185.73</v>
      </c>
      <c r="C28" s="570" t="s">
        <v>766</v>
      </c>
      <c r="D28" s="571"/>
      <c r="E28" s="572"/>
      <c r="F28" s="149"/>
      <c r="G28" s="89"/>
      <c r="H28" s="475"/>
      <c r="I28" s="534"/>
    </row>
    <row r="29" spans="1:9" s="125" customFormat="1" ht="15" customHeight="1" x14ac:dyDescent="0.25">
      <c r="A29" s="149">
        <v>44049</v>
      </c>
      <c r="B29" s="163">
        <v>1.04</v>
      </c>
      <c r="C29" s="491" t="s">
        <v>217</v>
      </c>
      <c r="D29" s="512"/>
      <c r="E29" s="543"/>
      <c r="F29" s="149"/>
      <c r="G29" s="89"/>
      <c r="H29" s="145"/>
      <c r="I29" s="155"/>
    </row>
    <row r="30" spans="1:9" s="125" customFormat="1" ht="15" customHeight="1" x14ac:dyDescent="0.25">
      <c r="A30" s="149">
        <v>44049</v>
      </c>
      <c r="B30" s="163">
        <v>79.599999999999994</v>
      </c>
      <c r="C30" s="570" t="s">
        <v>767</v>
      </c>
      <c r="D30" s="571"/>
      <c r="E30" s="572"/>
      <c r="F30" s="149"/>
      <c r="G30" s="89"/>
      <c r="H30" s="145"/>
      <c r="I30" s="155"/>
    </row>
    <row r="31" spans="1:9" s="125" customFormat="1" ht="15" customHeight="1" x14ac:dyDescent="0.25">
      <c r="A31" s="149">
        <v>44049</v>
      </c>
      <c r="B31" s="163">
        <v>1.04</v>
      </c>
      <c r="C31" s="491" t="s">
        <v>217</v>
      </c>
      <c r="D31" s="512"/>
      <c r="E31" s="543"/>
      <c r="F31" s="149"/>
      <c r="G31" s="89"/>
      <c r="H31" s="475"/>
      <c r="I31" s="534"/>
    </row>
    <row r="32" spans="1:9" s="125" customFormat="1" ht="15" customHeight="1" x14ac:dyDescent="0.25">
      <c r="A32" s="149">
        <v>44050</v>
      </c>
      <c r="B32" s="163">
        <v>2600.73</v>
      </c>
      <c r="C32" s="553" t="s">
        <v>687</v>
      </c>
      <c r="D32" s="545"/>
      <c r="E32" s="546"/>
      <c r="F32" s="149"/>
      <c r="G32" s="89"/>
      <c r="H32" s="145"/>
      <c r="I32" s="155"/>
    </row>
    <row r="33" spans="1:9" s="125" customFormat="1" ht="15" customHeight="1" x14ac:dyDescent="0.25">
      <c r="A33" s="149">
        <v>44050</v>
      </c>
      <c r="B33" s="163">
        <v>2734.87</v>
      </c>
      <c r="C33" s="554" t="s">
        <v>686</v>
      </c>
      <c r="D33" s="548"/>
      <c r="E33" s="549"/>
      <c r="F33" s="149"/>
      <c r="G33" s="89"/>
      <c r="H33" s="475"/>
      <c r="I33" s="534"/>
    </row>
    <row r="34" spans="1:9" s="125" customFormat="1" ht="15" customHeight="1" x14ac:dyDescent="0.25">
      <c r="A34" s="149">
        <v>44050</v>
      </c>
      <c r="B34" s="163">
        <v>2504.09</v>
      </c>
      <c r="C34" s="547" t="s">
        <v>768</v>
      </c>
      <c r="D34" s="548"/>
      <c r="E34" s="549"/>
      <c r="F34" s="149"/>
      <c r="G34" s="89"/>
      <c r="H34" s="475"/>
      <c r="I34" s="534"/>
    </row>
    <row r="35" spans="1:9" s="125" customFormat="1" ht="15" customHeight="1" x14ac:dyDescent="0.25">
      <c r="A35" s="149">
        <v>44050</v>
      </c>
      <c r="B35" s="163">
        <v>2690.73</v>
      </c>
      <c r="C35" s="554" t="s">
        <v>725</v>
      </c>
      <c r="D35" s="548"/>
      <c r="E35" s="549"/>
      <c r="F35" s="149"/>
      <c r="G35" s="89"/>
      <c r="H35" s="145"/>
      <c r="I35" s="155"/>
    </row>
    <row r="36" spans="1:9" s="125" customFormat="1" ht="15" customHeight="1" x14ac:dyDescent="0.25">
      <c r="A36" s="149">
        <v>44050</v>
      </c>
      <c r="B36" s="163">
        <v>2393.73</v>
      </c>
      <c r="C36" s="547" t="s">
        <v>769</v>
      </c>
      <c r="D36" s="548"/>
      <c r="E36" s="549"/>
      <c r="F36" s="149"/>
      <c r="G36" s="89"/>
      <c r="H36" s="475"/>
      <c r="I36" s="534"/>
    </row>
    <row r="37" spans="1:9" s="125" customFormat="1" ht="15" customHeight="1" x14ac:dyDescent="0.25">
      <c r="A37" s="149">
        <v>44050</v>
      </c>
      <c r="B37" s="163">
        <v>2666.94</v>
      </c>
      <c r="C37" s="554" t="s">
        <v>684</v>
      </c>
      <c r="D37" s="548"/>
      <c r="E37" s="549"/>
      <c r="F37" s="149"/>
      <c r="G37" s="89"/>
      <c r="H37" s="475"/>
      <c r="I37" s="534"/>
    </row>
    <row r="38" spans="1:9" s="125" customFormat="1" ht="15" customHeight="1" x14ac:dyDescent="0.25">
      <c r="A38" s="149">
        <v>44050</v>
      </c>
      <c r="B38" s="163">
        <v>2644.87</v>
      </c>
      <c r="C38" s="554" t="s">
        <v>683</v>
      </c>
      <c r="D38" s="548"/>
      <c r="E38" s="549"/>
      <c r="F38" s="149"/>
      <c r="G38" s="89"/>
      <c r="H38" s="475"/>
      <c r="I38" s="534"/>
    </row>
    <row r="39" spans="1:9" s="125" customFormat="1" ht="15" customHeight="1" x14ac:dyDescent="0.25">
      <c r="A39" s="149">
        <v>44050</v>
      </c>
      <c r="B39" s="163">
        <v>2554.87</v>
      </c>
      <c r="C39" s="554" t="s">
        <v>404</v>
      </c>
      <c r="D39" s="548"/>
      <c r="E39" s="549"/>
      <c r="F39" s="149"/>
      <c r="G39" s="89"/>
      <c r="H39" s="145"/>
      <c r="I39" s="155"/>
    </row>
    <row r="40" spans="1:9" s="125" customFormat="1" ht="15" customHeight="1" x14ac:dyDescent="0.25">
      <c r="A40" s="149">
        <v>44050</v>
      </c>
      <c r="B40" s="163">
        <v>2645.73</v>
      </c>
      <c r="C40" s="554" t="s">
        <v>699</v>
      </c>
      <c r="D40" s="548"/>
      <c r="E40" s="549"/>
      <c r="F40" s="149"/>
      <c r="G40" s="89"/>
      <c r="H40" s="475"/>
      <c r="I40" s="534"/>
    </row>
    <row r="41" spans="1:9" s="125" customFormat="1" ht="15" customHeight="1" x14ac:dyDescent="0.25">
      <c r="A41" s="149">
        <v>44050</v>
      </c>
      <c r="B41" s="163">
        <v>2690.73</v>
      </c>
      <c r="C41" s="554" t="s">
        <v>388</v>
      </c>
      <c r="D41" s="548"/>
      <c r="E41" s="549"/>
      <c r="F41" s="149"/>
      <c r="G41" s="89"/>
      <c r="H41" s="475"/>
      <c r="I41" s="534"/>
    </row>
    <row r="42" spans="1:9" s="125" customFormat="1" ht="15" customHeight="1" x14ac:dyDescent="0.25">
      <c r="A42" s="149">
        <v>44050</v>
      </c>
      <c r="B42" s="163">
        <v>2621.94</v>
      </c>
      <c r="C42" s="554" t="s">
        <v>681</v>
      </c>
      <c r="D42" s="548"/>
      <c r="E42" s="549"/>
      <c r="F42" s="149"/>
      <c r="G42" s="89"/>
      <c r="H42" s="475"/>
      <c r="I42" s="534"/>
    </row>
    <row r="43" spans="1:9" s="125" customFormat="1" ht="15" customHeight="1" x14ac:dyDescent="0.25">
      <c r="A43" s="149">
        <v>44050</v>
      </c>
      <c r="B43" s="163">
        <v>2587.98</v>
      </c>
      <c r="C43" s="555" t="s">
        <v>726</v>
      </c>
      <c r="D43" s="551"/>
      <c r="E43" s="552"/>
      <c r="F43" s="149"/>
      <c r="G43" s="89"/>
      <c r="H43" s="475"/>
      <c r="I43" s="534"/>
    </row>
    <row r="44" spans="1:9" s="125" customFormat="1" ht="15" customHeight="1" x14ac:dyDescent="0.25">
      <c r="A44" s="149">
        <v>44051</v>
      </c>
      <c r="B44" s="163">
        <v>37</v>
      </c>
      <c r="C44" s="482" t="s">
        <v>309</v>
      </c>
      <c r="D44" s="482"/>
      <c r="E44" s="482"/>
      <c r="F44" s="149"/>
      <c r="G44" s="89"/>
      <c r="H44" s="475"/>
      <c r="I44" s="534"/>
    </row>
    <row r="45" spans="1:9" s="125" customFormat="1" ht="15" customHeight="1" x14ac:dyDescent="0.25">
      <c r="A45" s="149">
        <v>44051</v>
      </c>
      <c r="B45" s="163">
        <v>69.25</v>
      </c>
      <c r="C45" s="555" t="s">
        <v>727</v>
      </c>
      <c r="D45" s="551"/>
      <c r="E45" s="552"/>
      <c r="F45" s="149"/>
      <c r="G45" s="89"/>
      <c r="H45" s="475"/>
      <c r="I45" s="534"/>
    </row>
    <row r="46" spans="1:9" s="125" customFormat="1" ht="15" customHeight="1" x14ac:dyDescent="0.25">
      <c r="A46" s="149">
        <v>44051</v>
      </c>
      <c r="B46" s="163">
        <v>110</v>
      </c>
      <c r="C46" s="482" t="s">
        <v>529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44053</v>
      </c>
      <c r="B47" s="164">
        <v>500</v>
      </c>
      <c r="C47" s="482" t="s">
        <v>628</v>
      </c>
      <c r="D47" s="482"/>
      <c r="E47" s="482"/>
      <c r="F47" s="149"/>
      <c r="G47" s="89"/>
      <c r="H47" s="145"/>
      <c r="I47" s="155"/>
    </row>
    <row r="48" spans="1:9" s="125" customFormat="1" ht="15" customHeight="1" x14ac:dyDescent="0.25">
      <c r="A48" s="149">
        <v>44053</v>
      </c>
      <c r="B48" s="163">
        <v>0.53</v>
      </c>
      <c r="C48" s="491" t="s">
        <v>217</v>
      </c>
      <c r="D48" s="512"/>
      <c r="E48" s="543"/>
      <c r="F48" s="149"/>
      <c r="G48" s="89"/>
      <c r="H48" s="145"/>
      <c r="I48" s="155"/>
    </row>
    <row r="49" spans="1:9" s="125" customFormat="1" ht="15" customHeight="1" x14ac:dyDescent="0.25">
      <c r="A49" s="149">
        <v>44053</v>
      </c>
      <c r="B49" s="163">
        <v>1500</v>
      </c>
      <c r="C49" s="491" t="s">
        <v>752</v>
      </c>
      <c r="D49" s="512"/>
      <c r="E49" s="543"/>
      <c r="F49" s="149"/>
      <c r="G49" s="89"/>
      <c r="H49" s="145"/>
      <c r="I49" s="155"/>
    </row>
    <row r="50" spans="1:9" s="125" customFormat="1" ht="15" customHeight="1" x14ac:dyDescent="0.25">
      <c r="A50" s="149">
        <v>44053</v>
      </c>
      <c r="B50" s="163">
        <v>2.09</v>
      </c>
      <c r="C50" s="491" t="s">
        <v>217</v>
      </c>
      <c r="D50" s="512"/>
      <c r="E50" s="543"/>
      <c r="F50" s="149"/>
      <c r="G50" s="89"/>
      <c r="H50" s="145"/>
      <c r="I50" s="155"/>
    </row>
    <row r="51" spans="1:9" s="125" customFormat="1" ht="15" customHeight="1" x14ac:dyDescent="0.25">
      <c r="A51" s="149">
        <v>44053</v>
      </c>
      <c r="B51" s="163">
        <v>1500</v>
      </c>
      <c r="C51" s="482" t="s">
        <v>770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44053</v>
      </c>
      <c r="B52" s="163">
        <v>2.09</v>
      </c>
      <c r="C52" s="491" t="s">
        <v>217</v>
      </c>
      <c r="D52" s="512"/>
      <c r="E52" s="543"/>
      <c r="F52" s="149"/>
      <c r="G52" s="89"/>
      <c r="H52" s="145"/>
      <c r="I52" s="155"/>
    </row>
    <row r="53" spans="1:9" s="125" customFormat="1" ht="15" customHeight="1" x14ac:dyDescent="0.25">
      <c r="A53" s="149">
        <v>44054</v>
      </c>
      <c r="B53" s="163">
        <v>234</v>
      </c>
      <c r="C53" s="482" t="s">
        <v>771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44056</v>
      </c>
      <c r="B54" s="163">
        <v>5000</v>
      </c>
      <c r="C54" s="482" t="s">
        <v>772</v>
      </c>
      <c r="D54" s="482"/>
      <c r="E54" s="482"/>
      <c r="F54" s="149"/>
      <c r="G54" s="89"/>
      <c r="H54" s="145"/>
      <c r="I54" s="155"/>
    </row>
    <row r="55" spans="1:9" s="125" customFormat="1" ht="15" customHeight="1" x14ac:dyDescent="0.25">
      <c r="A55" s="149">
        <v>44056</v>
      </c>
      <c r="B55" s="163">
        <v>2.09</v>
      </c>
      <c r="C55" s="491" t="s">
        <v>217</v>
      </c>
      <c r="D55" s="512"/>
      <c r="E55" s="543"/>
      <c r="F55" s="149"/>
      <c r="G55" s="89"/>
      <c r="H55" s="145"/>
      <c r="I55" s="155"/>
    </row>
    <row r="56" spans="1:9" s="125" customFormat="1" ht="15" customHeight="1" x14ac:dyDescent="0.25">
      <c r="A56" s="149">
        <v>44056</v>
      </c>
      <c r="B56" s="163">
        <v>69.900000000000006</v>
      </c>
      <c r="C56" s="482" t="s">
        <v>273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44057</v>
      </c>
      <c r="B57" s="163">
        <v>1000</v>
      </c>
      <c r="C57" s="482" t="s">
        <v>720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44057</v>
      </c>
      <c r="B58" s="163">
        <v>1.04</v>
      </c>
      <c r="C58" s="491" t="s">
        <v>217</v>
      </c>
      <c r="D58" s="512"/>
      <c r="E58" s="543"/>
      <c r="F58" s="149"/>
      <c r="G58" s="89"/>
      <c r="H58" s="145"/>
      <c r="I58" s="155"/>
    </row>
    <row r="59" spans="1:9" s="125" customFormat="1" ht="15" customHeight="1" x14ac:dyDescent="0.25">
      <c r="A59" s="149">
        <v>44057</v>
      </c>
      <c r="B59" s="163">
        <v>1359.14</v>
      </c>
      <c r="C59" s="491" t="s">
        <v>752</v>
      </c>
      <c r="D59" s="512"/>
      <c r="E59" s="543"/>
      <c r="F59" s="149"/>
      <c r="G59" s="89"/>
      <c r="H59" s="145"/>
      <c r="I59" s="155"/>
    </row>
    <row r="60" spans="1:9" s="125" customFormat="1" ht="15" customHeight="1" x14ac:dyDescent="0.25">
      <c r="A60" s="149">
        <v>44057</v>
      </c>
      <c r="B60" s="163">
        <v>2.09</v>
      </c>
      <c r="C60" s="491" t="s">
        <v>217</v>
      </c>
      <c r="D60" s="512"/>
      <c r="E60" s="543"/>
      <c r="F60" s="149"/>
      <c r="G60" s="89"/>
      <c r="H60" s="145"/>
      <c r="I60" s="155"/>
    </row>
    <row r="61" spans="1:9" s="125" customFormat="1" ht="15" customHeight="1" x14ac:dyDescent="0.25">
      <c r="A61" s="149">
        <v>44058</v>
      </c>
      <c r="B61" s="163">
        <v>110</v>
      </c>
      <c r="C61" s="482" t="s">
        <v>529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44060</v>
      </c>
      <c r="B62" s="163">
        <v>3000</v>
      </c>
      <c r="C62" s="482" t="s">
        <v>628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44060</v>
      </c>
      <c r="B63" s="163">
        <v>2.09</v>
      </c>
      <c r="C63" s="491" t="s">
        <v>217</v>
      </c>
      <c r="D63" s="512"/>
      <c r="E63" s="543"/>
      <c r="F63" s="149"/>
      <c r="G63" s="89"/>
      <c r="H63" s="145"/>
      <c r="I63" s="155"/>
    </row>
    <row r="64" spans="1:9" s="125" customFormat="1" ht="15" customHeight="1" x14ac:dyDescent="0.25">
      <c r="A64" s="149">
        <v>44060</v>
      </c>
      <c r="B64" s="163">
        <v>1500</v>
      </c>
      <c r="C64" s="482" t="s">
        <v>773</v>
      </c>
      <c r="D64" s="482"/>
      <c r="E64" s="482"/>
      <c r="F64" s="149"/>
      <c r="G64" s="89"/>
      <c r="H64" s="145"/>
      <c r="I64" s="155"/>
    </row>
    <row r="65" spans="1:9" s="125" customFormat="1" ht="15" customHeight="1" x14ac:dyDescent="0.25">
      <c r="A65" s="149">
        <v>44060</v>
      </c>
      <c r="B65" s="163">
        <v>2.09</v>
      </c>
      <c r="C65" s="491" t="s">
        <v>217</v>
      </c>
      <c r="D65" s="512"/>
      <c r="E65" s="543"/>
      <c r="F65" s="149"/>
      <c r="G65" s="89"/>
      <c r="H65" s="145"/>
      <c r="I65" s="155"/>
    </row>
    <row r="66" spans="1:9" s="125" customFormat="1" ht="15" customHeight="1" x14ac:dyDescent="0.25">
      <c r="A66" s="149">
        <v>44060</v>
      </c>
      <c r="B66" s="163">
        <v>265</v>
      </c>
      <c r="C66" s="482" t="s">
        <v>543</v>
      </c>
      <c r="D66" s="482"/>
      <c r="E66" s="482"/>
      <c r="F66" s="149"/>
      <c r="G66" s="89"/>
      <c r="H66" s="145"/>
      <c r="I66" s="155"/>
    </row>
    <row r="67" spans="1:9" s="125" customFormat="1" ht="15" customHeight="1" x14ac:dyDescent="0.25">
      <c r="A67" s="149">
        <v>44060</v>
      </c>
      <c r="B67" s="163">
        <v>584</v>
      </c>
      <c r="C67" s="482" t="s">
        <v>20</v>
      </c>
      <c r="D67" s="482"/>
      <c r="E67" s="482"/>
      <c r="F67" s="149"/>
      <c r="G67" s="89"/>
      <c r="H67" s="145"/>
      <c r="I67" s="155"/>
    </row>
    <row r="68" spans="1:9" s="125" customFormat="1" ht="15" customHeight="1" x14ac:dyDescent="0.25">
      <c r="A68" s="149">
        <v>44060</v>
      </c>
      <c r="B68" s="163">
        <v>47</v>
      </c>
      <c r="C68" s="482" t="s">
        <v>194</v>
      </c>
      <c r="D68" s="482"/>
      <c r="E68" s="482"/>
      <c r="F68" s="149"/>
      <c r="G68" s="89"/>
      <c r="H68" s="145"/>
      <c r="I68" s="155"/>
    </row>
    <row r="69" spans="1:9" s="125" customFormat="1" ht="15" customHeight="1" x14ac:dyDescent="0.25">
      <c r="A69" s="149">
        <v>44060</v>
      </c>
      <c r="B69" s="163">
        <v>808</v>
      </c>
      <c r="C69" s="482" t="s">
        <v>570</v>
      </c>
      <c r="D69" s="482"/>
      <c r="E69" s="482"/>
      <c r="F69" s="149"/>
      <c r="G69" s="89"/>
      <c r="H69" s="145"/>
      <c r="I69" s="155"/>
    </row>
    <row r="70" spans="1:9" s="125" customFormat="1" ht="15" customHeight="1" x14ac:dyDescent="0.25">
      <c r="A70" s="149">
        <v>44060</v>
      </c>
      <c r="B70" s="163">
        <v>49</v>
      </c>
      <c r="C70" s="482" t="s">
        <v>19</v>
      </c>
      <c r="D70" s="482"/>
      <c r="E70" s="482"/>
      <c r="F70" s="149"/>
      <c r="G70" s="89"/>
      <c r="H70" s="145"/>
      <c r="I70" s="155"/>
    </row>
    <row r="71" spans="1:9" s="125" customFormat="1" ht="15" customHeight="1" x14ac:dyDescent="0.25">
      <c r="A71" s="149">
        <v>44060</v>
      </c>
      <c r="B71" s="163">
        <v>96</v>
      </c>
      <c r="C71" s="482" t="s">
        <v>21</v>
      </c>
      <c r="D71" s="482"/>
      <c r="E71" s="482"/>
      <c r="F71" s="149"/>
      <c r="G71" s="89"/>
      <c r="H71" s="145"/>
      <c r="I71" s="155"/>
    </row>
    <row r="72" spans="1:9" s="125" customFormat="1" ht="15" customHeight="1" x14ac:dyDescent="0.25">
      <c r="A72" s="149">
        <v>44060</v>
      </c>
      <c r="B72" s="163">
        <v>245</v>
      </c>
      <c r="C72" s="482" t="s">
        <v>22</v>
      </c>
      <c r="D72" s="482"/>
      <c r="E72" s="482"/>
      <c r="F72" s="149"/>
      <c r="G72" s="89"/>
      <c r="H72" s="145"/>
      <c r="I72" s="155"/>
    </row>
    <row r="73" spans="1:9" s="125" customFormat="1" ht="15" customHeight="1" x14ac:dyDescent="0.25">
      <c r="A73" s="149">
        <v>44061</v>
      </c>
      <c r="B73" s="163">
        <v>195</v>
      </c>
      <c r="C73" s="482" t="s">
        <v>18</v>
      </c>
      <c r="D73" s="482"/>
      <c r="E73" s="482"/>
      <c r="F73" s="149"/>
      <c r="G73" s="89"/>
      <c r="H73" s="145"/>
      <c r="I73" s="155"/>
    </row>
    <row r="74" spans="1:9" s="125" customFormat="1" ht="15" customHeight="1" x14ac:dyDescent="0.25">
      <c r="A74" s="149">
        <v>44062</v>
      </c>
      <c r="B74" s="163">
        <v>162</v>
      </c>
      <c r="C74" s="491" t="s">
        <v>774</v>
      </c>
      <c r="D74" s="512"/>
      <c r="E74" s="543"/>
      <c r="F74" s="149"/>
      <c r="G74" s="89"/>
      <c r="H74" s="145"/>
      <c r="I74" s="155"/>
    </row>
    <row r="75" spans="1:9" s="125" customFormat="1" ht="15" customHeight="1" x14ac:dyDescent="0.25">
      <c r="A75" s="149">
        <v>44062</v>
      </c>
      <c r="B75" s="163">
        <v>1.56</v>
      </c>
      <c r="C75" s="491" t="s">
        <v>217</v>
      </c>
      <c r="D75" s="512"/>
      <c r="E75" s="543"/>
      <c r="F75" s="149"/>
      <c r="G75" s="89"/>
      <c r="H75" s="145"/>
      <c r="I75" s="155"/>
    </row>
    <row r="76" spans="1:9" s="125" customFormat="1" ht="15" customHeight="1" x14ac:dyDescent="0.25">
      <c r="A76" s="149">
        <v>44062</v>
      </c>
      <c r="B76" s="163">
        <v>1000</v>
      </c>
      <c r="C76" s="482" t="s">
        <v>775</v>
      </c>
      <c r="D76" s="482"/>
      <c r="E76" s="482"/>
      <c r="F76" s="149"/>
      <c r="G76" s="89"/>
      <c r="H76" s="145"/>
      <c r="I76" s="155"/>
    </row>
    <row r="77" spans="1:9" s="125" customFormat="1" ht="15" customHeight="1" x14ac:dyDescent="0.25">
      <c r="A77" s="149">
        <v>44062</v>
      </c>
      <c r="B77" s="163">
        <v>1.04</v>
      </c>
      <c r="C77" s="491" t="s">
        <v>217</v>
      </c>
      <c r="D77" s="512"/>
      <c r="E77" s="543"/>
      <c r="F77" s="149"/>
      <c r="G77" s="89"/>
      <c r="H77" s="145"/>
      <c r="I77" s="155"/>
    </row>
    <row r="78" spans="1:9" s="125" customFormat="1" ht="15" customHeight="1" x14ac:dyDescent="0.25">
      <c r="A78" s="149">
        <v>44063</v>
      </c>
      <c r="B78" s="163">
        <v>110</v>
      </c>
      <c r="C78" s="482" t="s">
        <v>529</v>
      </c>
      <c r="D78" s="482"/>
      <c r="E78" s="482"/>
      <c r="F78" s="149"/>
      <c r="G78" s="89"/>
      <c r="H78" s="145"/>
      <c r="I78" s="155"/>
    </row>
    <row r="79" spans="1:9" s="125" customFormat="1" ht="15" customHeight="1" x14ac:dyDescent="0.25">
      <c r="A79" s="149">
        <v>44065</v>
      </c>
      <c r="B79" s="163">
        <v>300</v>
      </c>
      <c r="C79" s="482" t="s">
        <v>628</v>
      </c>
      <c r="D79" s="482"/>
      <c r="E79" s="482"/>
      <c r="F79" s="149"/>
      <c r="G79" s="89"/>
      <c r="H79" s="145"/>
      <c r="I79" s="155"/>
    </row>
    <row r="80" spans="1:9" s="125" customFormat="1" ht="15" customHeight="1" x14ac:dyDescent="0.25">
      <c r="A80" s="149">
        <v>44065</v>
      </c>
      <c r="B80" s="163">
        <v>0.53</v>
      </c>
      <c r="C80" s="491" t="s">
        <v>217</v>
      </c>
      <c r="D80" s="512"/>
      <c r="E80" s="543"/>
      <c r="F80" s="149"/>
      <c r="G80" s="89"/>
      <c r="H80" s="145"/>
      <c r="I80" s="155"/>
    </row>
    <row r="81" spans="1:9" s="125" customFormat="1" ht="15" customHeight="1" x14ac:dyDescent="0.25">
      <c r="A81" s="149">
        <v>44068</v>
      </c>
      <c r="B81" s="163">
        <v>110</v>
      </c>
      <c r="C81" s="482" t="s">
        <v>529</v>
      </c>
      <c r="D81" s="482"/>
      <c r="E81" s="482"/>
      <c r="F81" s="149"/>
      <c r="G81" s="89"/>
      <c r="H81" s="145"/>
      <c r="I81" s="155"/>
    </row>
    <row r="82" spans="1:9" s="125" customFormat="1" ht="15" customHeight="1" x14ac:dyDescent="0.25">
      <c r="A82" s="149">
        <v>44070</v>
      </c>
      <c r="B82" s="163">
        <v>3764.73</v>
      </c>
      <c r="C82" s="491" t="s">
        <v>776</v>
      </c>
      <c r="D82" s="512"/>
      <c r="E82" s="543"/>
      <c r="F82" s="149"/>
      <c r="G82" s="89"/>
      <c r="H82" s="145"/>
      <c r="I82" s="155"/>
    </row>
    <row r="83" spans="1:9" s="125" customFormat="1" ht="15" customHeight="1" x14ac:dyDescent="0.25">
      <c r="A83" s="149">
        <v>44070</v>
      </c>
      <c r="B83" s="163">
        <v>110</v>
      </c>
      <c r="C83" s="482" t="s">
        <v>529</v>
      </c>
      <c r="D83" s="482"/>
      <c r="E83" s="482"/>
      <c r="F83" s="149"/>
      <c r="G83" s="89"/>
      <c r="H83" s="145"/>
      <c r="I83" s="155"/>
    </row>
    <row r="84" spans="1:9" s="125" customFormat="1" ht="15" customHeight="1" x14ac:dyDescent="0.25">
      <c r="A84" s="149">
        <v>44071</v>
      </c>
      <c r="B84" s="163">
        <v>500</v>
      </c>
      <c r="C84" s="482" t="s">
        <v>628</v>
      </c>
      <c r="D84" s="482"/>
      <c r="E84" s="482"/>
      <c r="F84" s="149"/>
      <c r="G84" s="89"/>
      <c r="H84" s="145"/>
      <c r="I84" s="155"/>
    </row>
    <row r="85" spans="1:9" s="125" customFormat="1" ht="15" customHeight="1" x14ac:dyDescent="0.25">
      <c r="A85" s="149">
        <v>44071</v>
      </c>
      <c r="B85" s="163">
        <v>0.53</v>
      </c>
      <c r="C85" s="491" t="s">
        <v>217</v>
      </c>
      <c r="D85" s="512"/>
      <c r="E85" s="543"/>
      <c r="F85" s="149"/>
      <c r="G85" s="89"/>
      <c r="H85" s="145"/>
      <c r="I85" s="155"/>
    </row>
    <row r="86" spans="1:9" s="125" customFormat="1" ht="15" customHeight="1" x14ac:dyDescent="0.25">
      <c r="A86" s="149">
        <v>44071</v>
      </c>
      <c r="B86" s="163">
        <v>500</v>
      </c>
      <c r="C86" s="569" t="s">
        <v>736</v>
      </c>
      <c r="D86" s="512"/>
      <c r="E86" s="543"/>
      <c r="F86" s="149"/>
      <c r="G86" s="89"/>
      <c r="H86" s="145"/>
      <c r="I86" s="155"/>
    </row>
    <row r="87" spans="1:9" s="125" customFormat="1" ht="15" customHeight="1" x14ac:dyDescent="0.25">
      <c r="A87" s="149">
        <v>44071</v>
      </c>
      <c r="B87" s="163">
        <v>1.04</v>
      </c>
      <c r="C87" s="491" t="s">
        <v>217</v>
      </c>
      <c r="D87" s="512"/>
      <c r="E87" s="543"/>
      <c r="F87" s="149"/>
      <c r="G87" s="89"/>
      <c r="H87" s="145"/>
      <c r="I87" s="155"/>
    </row>
    <row r="88" spans="1:9" s="125" customFormat="1" ht="15" customHeight="1" x14ac:dyDescent="0.25">
      <c r="A88" s="149">
        <v>44071</v>
      </c>
      <c r="B88" s="163">
        <v>2500</v>
      </c>
      <c r="C88" s="482" t="s">
        <v>775</v>
      </c>
      <c r="D88" s="482"/>
      <c r="E88" s="482"/>
      <c r="F88" s="149"/>
      <c r="G88" s="89"/>
      <c r="H88" s="145"/>
      <c r="I88" s="155"/>
    </row>
    <row r="89" spans="1:9" s="125" customFormat="1" ht="15" customHeight="1" x14ac:dyDescent="0.25">
      <c r="A89" s="149">
        <v>44071</v>
      </c>
      <c r="B89" s="163">
        <v>2.09</v>
      </c>
      <c r="C89" s="491" t="s">
        <v>217</v>
      </c>
      <c r="D89" s="512"/>
      <c r="E89" s="543"/>
      <c r="F89" s="149"/>
      <c r="G89" s="89"/>
      <c r="H89" s="145"/>
      <c r="I89" s="155"/>
    </row>
    <row r="90" spans="1:9" s="125" customFormat="1" ht="15" customHeight="1" x14ac:dyDescent="0.25">
      <c r="A90" s="149">
        <v>44072</v>
      </c>
      <c r="B90" s="163">
        <v>110</v>
      </c>
      <c r="C90" s="482" t="s">
        <v>529</v>
      </c>
      <c r="D90" s="482"/>
      <c r="E90" s="482"/>
      <c r="F90" s="149"/>
      <c r="G90" s="89"/>
      <c r="H90" s="145"/>
      <c r="I90" s="155"/>
    </row>
    <row r="91" spans="1:9" s="125" customFormat="1" ht="15" customHeight="1" x14ac:dyDescent="0.25">
      <c r="A91" s="149">
        <v>44074</v>
      </c>
      <c r="B91" s="163">
        <v>850</v>
      </c>
      <c r="C91" s="482" t="s">
        <v>777</v>
      </c>
      <c r="D91" s="482"/>
      <c r="E91" s="482"/>
      <c r="F91" s="149"/>
      <c r="G91" s="89"/>
      <c r="H91" s="145"/>
      <c r="I91" s="155"/>
    </row>
    <row r="92" spans="1:9" s="125" customFormat="1" ht="15" customHeight="1" x14ac:dyDescent="0.25">
      <c r="A92" s="149">
        <v>44074</v>
      </c>
      <c r="B92" s="163">
        <v>1.04</v>
      </c>
      <c r="C92" s="491" t="s">
        <v>217</v>
      </c>
      <c r="D92" s="512"/>
      <c r="E92" s="543"/>
      <c r="F92" s="149"/>
      <c r="G92" s="89"/>
      <c r="H92" s="145"/>
      <c r="I92" s="155"/>
    </row>
    <row r="93" spans="1:9" s="125" customFormat="1" ht="15" customHeight="1" x14ac:dyDescent="0.25">
      <c r="A93" s="149">
        <v>44074</v>
      </c>
      <c r="B93" s="163">
        <v>775</v>
      </c>
      <c r="C93" s="547" t="s">
        <v>289</v>
      </c>
      <c r="D93" s="548"/>
      <c r="E93" s="549"/>
      <c r="F93" s="149"/>
      <c r="G93" s="89"/>
      <c r="H93" s="145"/>
      <c r="I93" s="155"/>
    </row>
    <row r="94" spans="1:9" s="125" customFormat="1" ht="15" customHeight="1" x14ac:dyDescent="0.25">
      <c r="A94" s="149">
        <v>44074</v>
      </c>
      <c r="B94" s="163">
        <v>0.53</v>
      </c>
      <c r="C94" s="491" t="s">
        <v>217</v>
      </c>
      <c r="D94" s="512"/>
      <c r="E94" s="543"/>
      <c r="F94" s="149"/>
      <c r="G94" s="89"/>
      <c r="H94" s="145"/>
      <c r="I94" s="155"/>
    </row>
    <row r="95" spans="1:9" s="125" customFormat="1" ht="15" customHeight="1" x14ac:dyDescent="0.25">
      <c r="A95" s="149">
        <v>44074</v>
      </c>
      <c r="B95" s="163">
        <v>2324</v>
      </c>
      <c r="C95" s="544" t="s">
        <v>397</v>
      </c>
      <c r="D95" s="545"/>
      <c r="E95" s="546"/>
      <c r="F95" s="149"/>
      <c r="G95" s="89"/>
      <c r="H95" s="145"/>
      <c r="I95" s="155"/>
    </row>
    <row r="96" spans="1:9" s="125" customFormat="1" ht="15" customHeight="1" x14ac:dyDescent="0.25">
      <c r="A96" s="149">
        <v>44074</v>
      </c>
      <c r="B96" s="163">
        <v>1.04</v>
      </c>
      <c r="C96" s="491" t="s">
        <v>217</v>
      </c>
      <c r="D96" s="512"/>
      <c r="E96" s="543"/>
      <c r="F96" s="149"/>
      <c r="G96" s="89"/>
      <c r="H96" s="145"/>
      <c r="I96" s="155"/>
    </row>
    <row r="97" spans="1:9" s="125" customFormat="1" ht="15" customHeight="1" x14ac:dyDescent="0.25">
      <c r="A97" s="149">
        <v>44074</v>
      </c>
      <c r="B97" s="163">
        <v>775</v>
      </c>
      <c r="C97" s="550" t="s">
        <v>693</v>
      </c>
      <c r="D97" s="551"/>
      <c r="E97" s="552"/>
      <c r="F97" s="149"/>
      <c r="G97" s="89"/>
      <c r="H97" s="145"/>
      <c r="I97" s="155"/>
    </row>
    <row r="98" spans="1:9" s="125" customFormat="1" ht="15" customHeight="1" x14ac:dyDescent="0.25">
      <c r="A98" s="149">
        <v>44074</v>
      </c>
      <c r="B98" s="163">
        <v>775</v>
      </c>
      <c r="C98" s="547" t="s">
        <v>692</v>
      </c>
      <c r="D98" s="548"/>
      <c r="E98" s="549"/>
      <c r="F98" s="149"/>
      <c r="G98" s="89"/>
      <c r="H98" s="145"/>
      <c r="I98" s="155"/>
    </row>
    <row r="99" spans="1:9" s="125" customFormat="1" ht="15" customHeight="1" x14ac:dyDescent="0.25">
      <c r="A99" s="149">
        <v>44074</v>
      </c>
      <c r="B99" s="163">
        <v>2.09</v>
      </c>
      <c r="C99" s="491" t="s">
        <v>217</v>
      </c>
      <c r="D99" s="512"/>
      <c r="E99" s="543"/>
      <c r="F99" s="149"/>
      <c r="G99" s="89"/>
      <c r="H99" s="145"/>
      <c r="I99" s="155"/>
    </row>
    <row r="100" spans="1:9" s="125" customFormat="1" ht="15" customHeight="1" x14ac:dyDescent="0.25">
      <c r="A100" s="149">
        <v>44074</v>
      </c>
      <c r="B100" s="163">
        <v>11013.18</v>
      </c>
      <c r="C100" s="482" t="s">
        <v>343</v>
      </c>
      <c r="D100" s="482"/>
      <c r="E100" s="482"/>
      <c r="F100" s="149"/>
      <c r="G100" s="89"/>
      <c r="H100" s="145"/>
      <c r="I100" s="155"/>
    </row>
  </sheetData>
  <mergeCells count="133">
    <mergeCell ref="C6:D6"/>
    <mergeCell ref="G6:H6"/>
    <mergeCell ref="C7:D7"/>
    <mergeCell ref="G7:H7"/>
    <mergeCell ref="C8:D8"/>
    <mergeCell ref="G8:H8"/>
    <mergeCell ref="C2:I2"/>
    <mergeCell ref="C3:F3"/>
    <mergeCell ref="G3:I3"/>
    <mergeCell ref="C4:D5"/>
    <mergeCell ref="E4:F4"/>
    <mergeCell ref="G4:H4"/>
    <mergeCell ref="I4:I5"/>
    <mergeCell ref="A13:I13"/>
    <mergeCell ref="A14:I14"/>
    <mergeCell ref="A15:E15"/>
    <mergeCell ref="F15:I15"/>
    <mergeCell ref="C16:E16"/>
    <mergeCell ref="H16:I16"/>
    <mergeCell ref="C9:D9"/>
    <mergeCell ref="G9:H9"/>
    <mergeCell ref="C10:D10"/>
    <mergeCell ref="C11:D11"/>
    <mergeCell ref="G11:H11"/>
    <mergeCell ref="C12:D12"/>
    <mergeCell ref="G12:H12"/>
    <mergeCell ref="C20:E20"/>
    <mergeCell ref="H20:I20"/>
    <mergeCell ref="C21:E21"/>
    <mergeCell ref="H21:I21"/>
    <mergeCell ref="C22:E22"/>
    <mergeCell ref="H22:I22"/>
    <mergeCell ref="C17:E17"/>
    <mergeCell ref="H17:I17"/>
    <mergeCell ref="C18:E18"/>
    <mergeCell ref="H18:I18"/>
    <mergeCell ref="C19:E19"/>
    <mergeCell ref="H19:I19"/>
    <mergeCell ref="C26:E26"/>
    <mergeCell ref="H26:I26"/>
    <mergeCell ref="C27:E27"/>
    <mergeCell ref="C28:E28"/>
    <mergeCell ref="H28:I28"/>
    <mergeCell ref="C29:E29"/>
    <mergeCell ref="C23:E23"/>
    <mergeCell ref="H23:I23"/>
    <mergeCell ref="C24:E24"/>
    <mergeCell ref="H24:I24"/>
    <mergeCell ref="C25:E25"/>
    <mergeCell ref="H25:I25"/>
    <mergeCell ref="C34:E34"/>
    <mergeCell ref="H34:I34"/>
    <mergeCell ref="C35:E35"/>
    <mergeCell ref="C36:E36"/>
    <mergeCell ref="H36:I36"/>
    <mergeCell ref="C37:E37"/>
    <mergeCell ref="H37:I37"/>
    <mergeCell ref="C30:E30"/>
    <mergeCell ref="C31:E31"/>
    <mergeCell ref="H31:I31"/>
    <mergeCell ref="C32:E32"/>
    <mergeCell ref="C33:E33"/>
    <mergeCell ref="H33:I33"/>
    <mergeCell ref="C42:E42"/>
    <mergeCell ref="H42:I42"/>
    <mergeCell ref="C43:E43"/>
    <mergeCell ref="H43:I43"/>
    <mergeCell ref="C44:E44"/>
    <mergeCell ref="H44:I44"/>
    <mergeCell ref="C38:E38"/>
    <mergeCell ref="H38:I38"/>
    <mergeCell ref="C39:E39"/>
    <mergeCell ref="C40:E40"/>
    <mergeCell ref="H40:I40"/>
    <mergeCell ref="C41:E41"/>
    <mergeCell ref="H41:I41"/>
    <mergeCell ref="C50:E50"/>
    <mergeCell ref="C51:E51"/>
    <mergeCell ref="C52:E52"/>
    <mergeCell ref="C53:E53"/>
    <mergeCell ref="C54:E54"/>
    <mergeCell ref="C55:E55"/>
    <mergeCell ref="C45:E45"/>
    <mergeCell ref="H45:I45"/>
    <mergeCell ref="C46:E46"/>
    <mergeCell ref="C47:E47"/>
    <mergeCell ref="C48:E48"/>
    <mergeCell ref="C49:E49"/>
    <mergeCell ref="C62:E62"/>
    <mergeCell ref="C63:E63"/>
    <mergeCell ref="C64:E64"/>
    <mergeCell ref="C65:E65"/>
    <mergeCell ref="C66:E66"/>
    <mergeCell ref="C67:E67"/>
    <mergeCell ref="C56:E56"/>
    <mergeCell ref="C57:E57"/>
    <mergeCell ref="C58:E58"/>
    <mergeCell ref="C59:E59"/>
    <mergeCell ref="C60:E60"/>
    <mergeCell ref="C61:E61"/>
    <mergeCell ref="C74:E74"/>
    <mergeCell ref="C75:E75"/>
    <mergeCell ref="C76:E76"/>
    <mergeCell ref="C77:E77"/>
    <mergeCell ref="C78:E78"/>
    <mergeCell ref="C79:E79"/>
    <mergeCell ref="C68:E68"/>
    <mergeCell ref="C69:E69"/>
    <mergeCell ref="C70:E70"/>
    <mergeCell ref="C71:E71"/>
    <mergeCell ref="C72:E72"/>
    <mergeCell ref="C73:E73"/>
    <mergeCell ref="C86:E86"/>
    <mergeCell ref="C87:E87"/>
    <mergeCell ref="C88:E88"/>
    <mergeCell ref="C89:E89"/>
    <mergeCell ref="C90:E90"/>
    <mergeCell ref="C91:E91"/>
    <mergeCell ref="C80:E80"/>
    <mergeCell ref="C81:E81"/>
    <mergeCell ref="C82:E82"/>
    <mergeCell ref="C83:E83"/>
    <mergeCell ref="C84:E84"/>
    <mergeCell ref="C85:E85"/>
    <mergeCell ref="C98:E98"/>
    <mergeCell ref="C100:E100"/>
    <mergeCell ref="C99:E99"/>
    <mergeCell ref="C92:E92"/>
    <mergeCell ref="C93:E93"/>
    <mergeCell ref="C94:E94"/>
    <mergeCell ref="C95:E95"/>
    <mergeCell ref="C96:E96"/>
    <mergeCell ref="C97:E97"/>
  </mergeCells>
  <pageMargins left="0.7" right="0.7" top="0.75" bottom="0.75" header="0.3" footer="0.3"/>
  <pageSetup paperSize="9" scale="77" orientation="landscape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topLeftCell="A28" zoomScaleNormal="100" workbookViewId="0">
      <selection activeCell="C39" sqref="C39:E39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778</v>
      </c>
      <c r="D2" s="530"/>
      <c r="E2" s="530"/>
      <c r="F2" s="530"/>
      <c r="G2" s="530"/>
      <c r="H2" s="530"/>
      <c r="I2" s="531"/>
    </row>
    <row r="3" spans="1:9" ht="21.75" customHeight="1" x14ac:dyDescent="0.25">
      <c r="C3" s="563" t="s">
        <v>748</v>
      </c>
      <c r="D3" s="564"/>
      <c r="E3" s="564"/>
      <c r="F3" s="565"/>
      <c r="G3" s="566">
        <v>85136</v>
      </c>
      <c r="H3" s="567"/>
      <c r="I3" s="568"/>
    </row>
    <row r="4" spans="1:9" x14ac:dyDescent="0.25">
      <c r="C4" s="423"/>
      <c r="D4" s="355"/>
      <c r="E4" s="356" t="s">
        <v>0</v>
      </c>
      <c r="F4" s="356"/>
      <c r="G4" s="424" t="s">
        <v>1</v>
      </c>
      <c r="H4" s="538"/>
      <c r="I4" s="412"/>
    </row>
    <row r="5" spans="1:9" x14ac:dyDescent="0.25">
      <c r="C5" s="423"/>
      <c r="D5" s="355"/>
      <c r="E5" s="6" t="s">
        <v>3</v>
      </c>
      <c r="F5" s="6" t="s">
        <v>2</v>
      </c>
      <c r="G5" s="6" t="s">
        <v>3</v>
      </c>
      <c r="H5" s="6"/>
      <c r="I5" s="412"/>
    </row>
    <row r="6" spans="1:9" ht="30.75" customHeight="1" x14ac:dyDescent="0.25">
      <c r="C6" s="539" t="s">
        <v>779</v>
      </c>
      <c r="D6" s="540"/>
      <c r="E6" s="156">
        <v>34423.96</v>
      </c>
      <c r="F6" s="156">
        <v>7030.35</v>
      </c>
      <c r="G6" s="541">
        <v>2853</v>
      </c>
      <c r="H6" s="542"/>
      <c r="I6" s="27"/>
    </row>
    <row r="7" spans="1:9" x14ac:dyDescent="0.25">
      <c r="C7" s="532" t="s">
        <v>3</v>
      </c>
      <c r="D7" s="533"/>
      <c r="E7" s="158">
        <v>38933.79</v>
      </c>
      <c r="F7" s="158">
        <v>61324.45</v>
      </c>
      <c r="G7" s="541">
        <v>300</v>
      </c>
      <c r="H7" s="542"/>
      <c r="I7" s="28"/>
    </row>
    <row r="8" spans="1:9" x14ac:dyDescent="0.25">
      <c r="C8" s="494" t="s">
        <v>625</v>
      </c>
      <c r="D8" s="495"/>
      <c r="E8" s="158">
        <v>6021.01</v>
      </c>
      <c r="F8" s="158">
        <v>5498.06</v>
      </c>
      <c r="G8" s="541">
        <v>0</v>
      </c>
      <c r="H8" s="542"/>
      <c r="I8" s="28"/>
    </row>
    <row r="9" spans="1:9" x14ac:dyDescent="0.25">
      <c r="C9" s="494" t="s">
        <v>671</v>
      </c>
      <c r="D9" s="495"/>
      <c r="E9" s="158"/>
      <c r="F9" s="158"/>
      <c r="G9" s="541">
        <v>0</v>
      </c>
      <c r="H9" s="542"/>
      <c r="I9" s="28"/>
    </row>
    <row r="10" spans="1:9" x14ac:dyDescent="0.25">
      <c r="C10" s="494" t="s">
        <v>714</v>
      </c>
      <c r="D10" s="495"/>
      <c r="E10" s="158"/>
      <c r="F10" s="158"/>
      <c r="G10" s="26"/>
      <c r="H10" s="160"/>
      <c r="I10" s="28"/>
    </row>
    <row r="11" spans="1:9" x14ac:dyDescent="0.25">
      <c r="C11" s="532" t="s">
        <v>6</v>
      </c>
      <c r="D11" s="533"/>
      <c r="E11" s="10">
        <v>108078.82</v>
      </c>
      <c r="F11" s="158">
        <v>61632.06</v>
      </c>
      <c r="G11" s="541">
        <v>0</v>
      </c>
      <c r="H11" s="542"/>
      <c r="I11" s="28"/>
    </row>
    <row r="12" spans="1:9" ht="36.75" customHeight="1" thickBot="1" x14ac:dyDescent="0.3">
      <c r="C12" s="420" t="s">
        <v>780</v>
      </c>
      <c r="D12" s="421"/>
      <c r="E12" s="157">
        <f>E6+E7+E8+E9+E10+F11-E11</f>
        <v>32932</v>
      </c>
      <c r="F12" s="157">
        <f>F6+F7+F8-F11</f>
        <v>12220.800000000003</v>
      </c>
      <c r="G12" s="422">
        <f>G6+G7+G8+G9-G11</f>
        <v>3153</v>
      </c>
      <c r="H12" s="422"/>
      <c r="I12" s="30"/>
    </row>
    <row r="13" spans="1:9" ht="15.75" thickBot="1" x14ac:dyDescent="0.3">
      <c r="A13" s="366"/>
      <c r="B13" s="366"/>
      <c r="C13" s="366"/>
      <c r="D13" s="366"/>
      <c r="E13" s="366"/>
      <c r="F13" s="366"/>
      <c r="G13" s="366"/>
      <c r="H13" s="366"/>
      <c r="I13" s="366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44076</v>
      </c>
      <c r="B17" s="163">
        <v>1500</v>
      </c>
      <c r="C17" s="482" t="s">
        <v>628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44076</v>
      </c>
      <c r="B18" s="163">
        <v>1.05</v>
      </c>
      <c r="C18" s="491" t="s">
        <v>217</v>
      </c>
      <c r="D18" s="512"/>
      <c r="E18" s="543"/>
      <c r="F18" s="149"/>
      <c r="G18" s="89"/>
      <c r="H18" s="482"/>
      <c r="I18" s="482"/>
    </row>
    <row r="19" spans="1:9" s="125" customFormat="1" ht="15" customHeight="1" x14ac:dyDescent="0.25">
      <c r="A19" s="149">
        <v>44076</v>
      </c>
      <c r="B19" s="163">
        <v>1030.26</v>
      </c>
      <c r="C19" s="491" t="s">
        <v>781</v>
      </c>
      <c r="D19" s="512"/>
      <c r="E19" s="543"/>
      <c r="F19" s="149"/>
      <c r="G19" s="89"/>
      <c r="H19" s="482"/>
      <c r="I19" s="482"/>
    </row>
    <row r="20" spans="1:9" s="125" customFormat="1" ht="15" customHeight="1" x14ac:dyDescent="0.25">
      <c r="A20" s="149">
        <v>44076</v>
      </c>
      <c r="B20" s="163">
        <v>0.53</v>
      </c>
      <c r="C20" s="491" t="s">
        <v>217</v>
      </c>
      <c r="D20" s="512"/>
      <c r="E20" s="543"/>
      <c r="F20" s="149"/>
      <c r="G20" s="89"/>
      <c r="H20" s="482"/>
      <c r="I20" s="482"/>
    </row>
    <row r="21" spans="1:9" s="125" customFormat="1" ht="15" customHeight="1" x14ac:dyDescent="0.25">
      <c r="A21" s="149">
        <v>44076</v>
      </c>
      <c r="B21" s="163">
        <v>2.09</v>
      </c>
      <c r="C21" s="491" t="s">
        <v>217</v>
      </c>
      <c r="D21" s="512"/>
      <c r="E21" s="543"/>
      <c r="F21" s="149"/>
      <c r="G21" s="89"/>
      <c r="H21" s="482"/>
      <c r="I21" s="482"/>
    </row>
    <row r="22" spans="1:9" s="125" customFormat="1" ht="15" customHeight="1" x14ac:dyDescent="0.25">
      <c r="A22" s="149">
        <v>44076</v>
      </c>
      <c r="B22" s="163">
        <v>766.82</v>
      </c>
      <c r="C22" s="491" t="s">
        <v>782</v>
      </c>
      <c r="D22" s="512"/>
      <c r="E22" s="543"/>
      <c r="F22" s="149"/>
      <c r="G22" s="89"/>
      <c r="H22" s="482"/>
      <c r="I22" s="482"/>
    </row>
    <row r="23" spans="1:9" s="125" customFormat="1" ht="15" customHeight="1" x14ac:dyDescent="0.25">
      <c r="A23" s="149">
        <v>44076</v>
      </c>
      <c r="B23" s="163">
        <v>110</v>
      </c>
      <c r="C23" s="482" t="s">
        <v>529</v>
      </c>
      <c r="D23" s="482"/>
      <c r="E23" s="482"/>
      <c r="F23" s="149"/>
      <c r="G23" s="89"/>
      <c r="H23" s="482"/>
      <c r="I23" s="482"/>
    </row>
    <row r="24" spans="1:9" s="125" customFormat="1" ht="15" customHeight="1" x14ac:dyDescent="0.25">
      <c r="A24" s="149">
        <v>44077</v>
      </c>
      <c r="B24" s="163">
        <v>48</v>
      </c>
      <c r="C24" s="556" t="s">
        <v>728</v>
      </c>
      <c r="D24" s="557"/>
      <c r="E24" s="558"/>
      <c r="F24" s="149"/>
      <c r="G24" s="89"/>
      <c r="H24" s="482"/>
      <c r="I24" s="482"/>
    </row>
    <row r="25" spans="1:9" s="125" customFormat="1" ht="15" customHeight="1" x14ac:dyDescent="0.25">
      <c r="A25" s="149">
        <v>44078</v>
      </c>
      <c r="B25" s="163">
        <v>3280.73</v>
      </c>
      <c r="C25" s="553" t="s">
        <v>687</v>
      </c>
      <c r="D25" s="545"/>
      <c r="E25" s="546"/>
      <c r="F25" s="149"/>
      <c r="G25" s="89"/>
      <c r="H25" s="475"/>
      <c r="I25" s="534"/>
    </row>
    <row r="26" spans="1:9" s="125" customFormat="1" ht="15" customHeight="1" x14ac:dyDescent="0.25">
      <c r="A26" s="149">
        <v>44078</v>
      </c>
      <c r="B26" s="163">
        <v>3135.87</v>
      </c>
      <c r="C26" s="554" t="s">
        <v>686</v>
      </c>
      <c r="D26" s="548"/>
      <c r="E26" s="549"/>
      <c r="F26" s="149"/>
      <c r="G26" s="89"/>
      <c r="H26" s="482"/>
      <c r="I26" s="482"/>
    </row>
    <row r="27" spans="1:9" s="125" customFormat="1" ht="15" customHeight="1" x14ac:dyDescent="0.25">
      <c r="A27" s="149">
        <v>44078</v>
      </c>
      <c r="B27" s="163">
        <v>3121.09</v>
      </c>
      <c r="C27" s="547" t="s">
        <v>768</v>
      </c>
      <c r="D27" s="548"/>
      <c r="E27" s="549"/>
      <c r="F27" s="149"/>
      <c r="G27" s="89"/>
      <c r="H27" s="50"/>
      <c r="I27" s="161"/>
    </row>
    <row r="28" spans="1:9" s="125" customFormat="1" ht="15" customHeight="1" x14ac:dyDescent="0.25">
      <c r="A28" s="149">
        <v>44078</v>
      </c>
      <c r="B28" s="163">
        <v>3190.73</v>
      </c>
      <c r="C28" s="554" t="s">
        <v>725</v>
      </c>
      <c r="D28" s="548"/>
      <c r="E28" s="549"/>
      <c r="F28" s="149"/>
      <c r="G28" s="89"/>
      <c r="H28" s="475"/>
      <c r="I28" s="534"/>
    </row>
    <row r="29" spans="1:9" s="125" customFormat="1" ht="15" customHeight="1" x14ac:dyDescent="0.25">
      <c r="A29" s="149">
        <v>44078</v>
      </c>
      <c r="B29" s="163">
        <v>3280.73</v>
      </c>
      <c r="C29" s="547" t="s">
        <v>769</v>
      </c>
      <c r="D29" s="548"/>
      <c r="E29" s="549"/>
      <c r="F29" s="149"/>
      <c r="G29" s="89"/>
      <c r="H29" s="145"/>
      <c r="I29" s="155"/>
    </row>
    <row r="30" spans="1:9" s="125" customFormat="1" ht="15" customHeight="1" x14ac:dyDescent="0.25">
      <c r="A30" s="149">
        <v>44078</v>
      </c>
      <c r="B30" s="163">
        <v>3256.94</v>
      </c>
      <c r="C30" s="554" t="s">
        <v>684</v>
      </c>
      <c r="D30" s="548"/>
      <c r="E30" s="549"/>
      <c r="F30" s="149"/>
      <c r="G30" s="89"/>
      <c r="H30" s="145"/>
      <c r="I30" s="155"/>
    </row>
    <row r="31" spans="1:9" s="125" customFormat="1" ht="15" customHeight="1" x14ac:dyDescent="0.25">
      <c r="A31" s="149">
        <v>44078</v>
      </c>
      <c r="B31" s="163">
        <v>3234.87</v>
      </c>
      <c r="C31" s="554" t="s">
        <v>683</v>
      </c>
      <c r="D31" s="548"/>
      <c r="E31" s="549"/>
      <c r="F31" s="149"/>
      <c r="G31" s="89"/>
      <c r="H31" s="475"/>
      <c r="I31" s="534"/>
    </row>
    <row r="32" spans="1:9" s="125" customFormat="1" ht="15" customHeight="1" x14ac:dyDescent="0.25">
      <c r="A32" s="149">
        <v>44078</v>
      </c>
      <c r="B32" s="163">
        <v>3054.87</v>
      </c>
      <c r="C32" s="554" t="s">
        <v>404</v>
      </c>
      <c r="D32" s="548"/>
      <c r="E32" s="549"/>
      <c r="F32" s="149"/>
      <c r="G32" s="89"/>
      <c r="H32" s="145"/>
      <c r="I32" s="155"/>
    </row>
    <row r="33" spans="1:9" s="125" customFormat="1" ht="15" customHeight="1" x14ac:dyDescent="0.25">
      <c r="A33" s="149">
        <v>44078</v>
      </c>
      <c r="B33" s="163">
        <v>2690.73</v>
      </c>
      <c r="C33" s="554" t="s">
        <v>699</v>
      </c>
      <c r="D33" s="548"/>
      <c r="E33" s="549"/>
      <c r="F33" s="149"/>
      <c r="G33" s="89"/>
      <c r="H33" s="475"/>
      <c r="I33" s="534"/>
    </row>
    <row r="34" spans="1:9" s="125" customFormat="1" ht="15" customHeight="1" x14ac:dyDescent="0.25">
      <c r="A34" s="149">
        <v>44078</v>
      </c>
      <c r="B34" s="163">
        <v>3190.73</v>
      </c>
      <c r="C34" s="554" t="s">
        <v>388</v>
      </c>
      <c r="D34" s="548"/>
      <c r="E34" s="549"/>
      <c r="F34" s="149"/>
      <c r="G34" s="89"/>
      <c r="H34" s="475"/>
      <c r="I34" s="534"/>
    </row>
    <row r="35" spans="1:9" s="125" customFormat="1" ht="15" customHeight="1" x14ac:dyDescent="0.25">
      <c r="A35" s="149">
        <v>44078</v>
      </c>
      <c r="B35" s="163">
        <v>3346.94</v>
      </c>
      <c r="C35" s="554" t="s">
        <v>681</v>
      </c>
      <c r="D35" s="548"/>
      <c r="E35" s="549"/>
      <c r="F35" s="149"/>
      <c r="G35" s="89"/>
      <c r="H35" s="145"/>
      <c r="I35" s="155"/>
    </row>
    <row r="36" spans="1:9" s="125" customFormat="1" ht="15" customHeight="1" x14ac:dyDescent="0.25">
      <c r="A36" s="149">
        <v>44078</v>
      </c>
      <c r="B36" s="163">
        <v>3357.98</v>
      </c>
      <c r="C36" s="555" t="s">
        <v>726</v>
      </c>
      <c r="D36" s="551"/>
      <c r="E36" s="552"/>
      <c r="F36" s="149"/>
      <c r="G36" s="89"/>
      <c r="H36" s="475"/>
      <c r="I36" s="534"/>
    </row>
    <row r="37" spans="1:9" s="125" customFormat="1" ht="15" customHeight="1" x14ac:dyDescent="0.25">
      <c r="A37" s="149">
        <v>44078</v>
      </c>
      <c r="B37" s="163">
        <v>1672.83</v>
      </c>
      <c r="C37" s="554" t="s">
        <v>783</v>
      </c>
      <c r="D37" s="548"/>
      <c r="E37" s="549"/>
      <c r="F37" s="149"/>
      <c r="G37" s="89"/>
      <c r="H37" s="475"/>
      <c r="I37" s="534"/>
    </row>
    <row r="38" spans="1:9" s="125" customFormat="1" ht="15" customHeight="1" x14ac:dyDescent="0.25">
      <c r="A38" s="149">
        <v>44078</v>
      </c>
      <c r="B38" s="163">
        <v>594.5</v>
      </c>
      <c r="C38" s="482" t="s">
        <v>239</v>
      </c>
      <c r="D38" s="482"/>
      <c r="E38" s="482"/>
      <c r="F38" s="149"/>
      <c r="G38" s="89"/>
      <c r="H38" s="475"/>
      <c r="I38" s="534"/>
    </row>
    <row r="39" spans="1:9" s="125" customFormat="1" ht="15" customHeight="1" x14ac:dyDescent="0.25">
      <c r="A39" s="149">
        <v>44081</v>
      </c>
      <c r="B39" s="163">
        <v>71</v>
      </c>
      <c r="C39" s="482" t="s">
        <v>771</v>
      </c>
      <c r="D39" s="482"/>
      <c r="E39" s="482"/>
      <c r="F39" s="149"/>
      <c r="G39" s="89"/>
      <c r="H39" s="145"/>
      <c r="I39" s="155"/>
    </row>
    <row r="40" spans="1:9" s="125" customFormat="1" ht="15" customHeight="1" x14ac:dyDescent="0.25">
      <c r="A40" s="149">
        <v>44081</v>
      </c>
      <c r="B40" s="163">
        <v>3725.67</v>
      </c>
      <c r="C40" s="491" t="s">
        <v>647</v>
      </c>
      <c r="D40" s="512"/>
      <c r="E40" s="543"/>
      <c r="F40" s="149"/>
      <c r="G40" s="89"/>
      <c r="H40" s="475"/>
      <c r="I40" s="534"/>
    </row>
    <row r="41" spans="1:9" s="125" customFormat="1" ht="15" customHeight="1" x14ac:dyDescent="0.25">
      <c r="A41" s="149">
        <v>44081</v>
      </c>
      <c r="B41" s="163">
        <v>2.09</v>
      </c>
      <c r="C41" s="491" t="s">
        <v>217</v>
      </c>
      <c r="D41" s="512"/>
      <c r="E41" s="543"/>
      <c r="F41" s="149"/>
      <c r="G41" s="89"/>
      <c r="H41" s="475"/>
      <c r="I41" s="534"/>
    </row>
    <row r="42" spans="1:9" s="125" customFormat="1" ht="15" customHeight="1" x14ac:dyDescent="0.25">
      <c r="A42" s="149">
        <v>44081</v>
      </c>
      <c r="B42" s="163">
        <v>2000</v>
      </c>
      <c r="C42" s="482" t="s">
        <v>626</v>
      </c>
      <c r="D42" s="482"/>
      <c r="E42" s="482"/>
      <c r="F42" s="149"/>
      <c r="G42" s="89"/>
      <c r="H42" s="475"/>
      <c r="I42" s="534"/>
    </row>
    <row r="43" spans="1:9" s="125" customFormat="1" ht="15" customHeight="1" x14ac:dyDescent="0.25">
      <c r="A43" s="149">
        <v>44081</v>
      </c>
      <c r="B43" s="163">
        <v>2.09</v>
      </c>
      <c r="C43" s="491" t="s">
        <v>217</v>
      </c>
      <c r="D43" s="512"/>
      <c r="E43" s="543"/>
      <c r="F43" s="149"/>
      <c r="G43" s="89"/>
      <c r="H43" s="475"/>
      <c r="I43" s="534"/>
    </row>
    <row r="44" spans="1:9" s="125" customFormat="1" ht="15" customHeight="1" x14ac:dyDescent="0.25">
      <c r="A44" s="149">
        <v>44083</v>
      </c>
      <c r="B44" s="163">
        <v>110</v>
      </c>
      <c r="C44" s="482" t="s">
        <v>529</v>
      </c>
      <c r="D44" s="482"/>
      <c r="E44" s="482"/>
      <c r="F44" s="149"/>
      <c r="G44" s="89"/>
      <c r="H44" s="475"/>
      <c r="I44" s="534"/>
    </row>
    <row r="45" spans="1:9" s="125" customFormat="1" ht="15" customHeight="1" x14ac:dyDescent="0.25">
      <c r="A45" s="149">
        <v>44085</v>
      </c>
      <c r="B45" s="163">
        <v>2361.5300000000002</v>
      </c>
      <c r="C45" s="576" t="s">
        <v>784</v>
      </c>
      <c r="D45" s="577"/>
      <c r="E45" s="578"/>
      <c r="F45" s="149"/>
      <c r="G45" s="89"/>
      <c r="H45" s="475"/>
      <c r="I45" s="534"/>
    </row>
    <row r="46" spans="1:9" s="125" customFormat="1" ht="15" customHeight="1" x14ac:dyDescent="0.25">
      <c r="A46" s="149">
        <v>44085</v>
      </c>
      <c r="B46" s="163">
        <v>2.09</v>
      </c>
      <c r="C46" s="491" t="s">
        <v>217</v>
      </c>
      <c r="D46" s="512"/>
      <c r="E46" s="543"/>
      <c r="F46" s="149"/>
      <c r="G46" s="89"/>
      <c r="H46" s="145"/>
      <c r="I46" s="155"/>
    </row>
    <row r="47" spans="1:9" s="125" customFormat="1" ht="15" customHeight="1" x14ac:dyDescent="0.25">
      <c r="A47" s="149">
        <v>44085</v>
      </c>
      <c r="B47" s="164">
        <v>69.900000000000006</v>
      </c>
      <c r="C47" s="482" t="s">
        <v>273</v>
      </c>
      <c r="D47" s="482"/>
      <c r="E47" s="482"/>
      <c r="F47" s="149"/>
      <c r="G47" s="89"/>
      <c r="H47" s="145"/>
      <c r="I47" s="155"/>
    </row>
    <row r="48" spans="1:9" s="125" customFormat="1" ht="15" customHeight="1" x14ac:dyDescent="0.25">
      <c r="A48" s="149">
        <v>44086</v>
      </c>
      <c r="B48" s="163">
        <v>70.5</v>
      </c>
      <c r="C48" s="555" t="s">
        <v>727</v>
      </c>
      <c r="D48" s="551"/>
      <c r="E48" s="552"/>
      <c r="F48" s="149"/>
      <c r="G48" s="89"/>
      <c r="H48" s="145"/>
      <c r="I48" s="155"/>
    </row>
    <row r="49" spans="1:9" s="125" customFormat="1" ht="15" customHeight="1" x14ac:dyDescent="0.25">
      <c r="A49" s="149">
        <v>44088</v>
      </c>
      <c r="B49" s="163">
        <v>400</v>
      </c>
      <c r="C49" s="482" t="s">
        <v>628</v>
      </c>
      <c r="D49" s="482"/>
      <c r="E49" s="482"/>
      <c r="F49" s="149"/>
      <c r="G49" s="89"/>
      <c r="H49" s="145"/>
      <c r="I49" s="155"/>
    </row>
    <row r="50" spans="1:9" s="125" customFormat="1" ht="15" customHeight="1" x14ac:dyDescent="0.25">
      <c r="A50" s="149">
        <v>44088</v>
      </c>
      <c r="B50" s="163">
        <v>1.04</v>
      </c>
      <c r="C50" s="491" t="s">
        <v>217</v>
      </c>
      <c r="D50" s="512"/>
      <c r="E50" s="543"/>
      <c r="F50" s="149"/>
      <c r="G50" s="89"/>
      <c r="H50" s="145"/>
      <c r="I50" s="155"/>
    </row>
    <row r="51" spans="1:9" s="125" customFormat="1" ht="15" customHeight="1" x14ac:dyDescent="0.25">
      <c r="A51" s="149">
        <v>44088</v>
      </c>
      <c r="B51" s="163">
        <v>184</v>
      </c>
      <c r="C51" s="482" t="s">
        <v>18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44088</v>
      </c>
      <c r="B52" s="163">
        <v>774</v>
      </c>
      <c r="C52" s="482" t="s">
        <v>570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44088</v>
      </c>
      <c r="B53" s="163">
        <v>79</v>
      </c>
      <c r="C53" s="482" t="s">
        <v>22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44088</v>
      </c>
      <c r="B54" s="163">
        <v>45</v>
      </c>
      <c r="C54" s="482" t="s">
        <v>19</v>
      </c>
      <c r="D54" s="482"/>
      <c r="E54" s="482"/>
      <c r="F54" s="149"/>
      <c r="G54" s="89"/>
      <c r="H54" s="145"/>
      <c r="I54" s="155"/>
    </row>
    <row r="55" spans="1:9" s="125" customFormat="1" ht="15" customHeight="1" x14ac:dyDescent="0.25">
      <c r="A55" s="149">
        <v>44088</v>
      </c>
      <c r="B55" s="163">
        <v>39</v>
      </c>
      <c r="C55" s="482" t="s">
        <v>194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44088</v>
      </c>
      <c r="B56" s="163">
        <v>270</v>
      </c>
      <c r="C56" s="482" t="s">
        <v>543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44088</v>
      </c>
      <c r="B57" s="163">
        <v>509</v>
      </c>
      <c r="C57" s="482" t="s">
        <v>20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44088</v>
      </c>
      <c r="B58" s="163">
        <v>95</v>
      </c>
      <c r="C58" s="482" t="s">
        <v>21</v>
      </c>
      <c r="D58" s="482"/>
      <c r="E58" s="482"/>
      <c r="F58" s="149"/>
      <c r="G58" s="89"/>
      <c r="H58" s="145"/>
      <c r="I58" s="155"/>
    </row>
    <row r="59" spans="1:9" s="125" customFormat="1" ht="15" customHeight="1" x14ac:dyDescent="0.25">
      <c r="A59" s="149">
        <v>44089</v>
      </c>
      <c r="B59" s="163">
        <v>500</v>
      </c>
      <c r="C59" s="482" t="s">
        <v>628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44089</v>
      </c>
      <c r="B60" s="163">
        <v>1.04</v>
      </c>
      <c r="C60" s="491" t="s">
        <v>217</v>
      </c>
      <c r="D60" s="512"/>
      <c r="E60" s="543"/>
      <c r="F60" s="149"/>
      <c r="G60" s="89"/>
      <c r="H60" s="145"/>
      <c r="I60" s="155"/>
    </row>
    <row r="61" spans="1:9" s="125" customFormat="1" ht="15" customHeight="1" x14ac:dyDescent="0.25">
      <c r="A61" s="149">
        <v>44089</v>
      </c>
      <c r="B61" s="163">
        <v>606.52</v>
      </c>
      <c r="C61" s="482" t="s">
        <v>785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44089</v>
      </c>
      <c r="B62" s="163">
        <v>0.53</v>
      </c>
      <c r="C62" s="491" t="s">
        <v>217</v>
      </c>
      <c r="D62" s="512"/>
      <c r="E62" s="543"/>
      <c r="F62" s="149"/>
      <c r="G62" s="89"/>
      <c r="H62" s="145"/>
      <c r="I62" s="155"/>
    </row>
    <row r="63" spans="1:9" s="125" customFormat="1" ht="15" customHeight="1" x14ac:dyDescent="0.25">
      <c r="A63" s="149">
        <v>44091</v>
      </c>
      <c r="B63" s="163">
        <v>2000</v>
      </c>
      <c r="C63" s="482" t="s">
        <v>628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44091</v>
      </c>
      <c r="B64" s="163">
        <v>1.04</v>
      </c>
      <c r="C64" s="491" t="s">
        <v>217</v>
      </c>
      <c r="D64" s="512"/>
      <c r="E64" s="543"/>
      <c r="F64" s="149"/>
      <c r="G64" s="89"/>
      <c r="H64" s="145"/>
      <c r="I64" s="155"/>
    </row>
    <row r="65" spans="1:9" s="125" customFormat="1" ht="15" customHeight="1" x14ac:dyDescent="0.25">
      <c r="A65" s="149">
        <v>44091</v>
      </c>
      <c r="B65" s="163">
        <v>500</v>
      </c>
      <c r="C65" s="482" t="s">
        <v>628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44091</v>
      </c>
      <c r="B66" s="163">
        <v>1.04</v>
      </c>
      <c r="C66" s="491" t="s">
        <v>217</v>
      </c>
      <c r="D66" s="512"/>
      <c r="E66" s="543"/>
      <c r="F66" s="149"/>
      <c r="G66" s="89"/>
      <c r="H66" s="145"/>
      <c r="I66" s="155"/>
    </row>
    <row r="67" spans="1:9" s="125" customFormat="1" ht="15" customHeight="1" x14ac:dyDescent="0.25">
      <c r="A67" s="149">
        <v>44091</v>
      </c>
      <c r="B67" s="163">
        <v>365.5</v>
      </c>
      <c r="C67" s="482" t="s">
        <v>635</v>
      </c>
      <c r="D67" s="482"/>
      <c r="E67" s="482"/>
      <c r="F67" s="149"/>
      <c r="G67" s="89"/>
      <c r="H67" s="145"/>
      <c r="I67" s="155"/>
    </row>
    <row r="68" spans="1:9" s="125" customFormat="1" ht="15" customHeight="1" x14ac:dyDescent="0.25">
      <c r="A68" s="149">
        <v>44091</v>
      </c>
      <c r="B68" s="163">
        <v>2.09</v>
      </c>
      <c r="C68" s="491" t="s">
        <v>217</v>
      </c>
      <c r="D68" s="512"/>
      <c r="E68" s="543"/>
      <c r="F68" s="149"/>
      <c r="G68" s="89"/>
      <c r="H68" s="145"/>
      <c r="I68" s="155"/>
    </row>
    <row r="69" spans="1:9" s="125" customFormat="1" ht="15" customHeight="1" x14ac:dyDescent="0.25">
      <c r="A69" s="149">
        <v>44091</v>
      </c>
      <c r="B69" s="163">
        <v>125</v>
      </c>
      <c r="C69" s="482" t="s">
        <v>529</v>
      </c>
      <c r="D69" s="482"/>
      <c r="E69" s="482"/>
      <c r="F69" s="149"/>
      <c r="G69" s="89"/>
      <c r="H69" s="145"/>
      <c r="I69" s="155"/>
    </row>
    <row r="70" spans="1:9" s="125" customFormat="1" ht="15" customHeight="1" x14ac:dyDescent="0.25">
      <c r="A70" s="149">
        <v>44092</v>
      </c>
      <c r="B70" s="163">
        <v>1000</v>
      </c>
      <c r="C70" s="482" t="s">
        <v>628</v>
      </c>
      <c r="D70" s="482"/>
      <c r="E70" s="482"/>
      <c r="F70" s="149"/>
      <c r="G70" s="89"/>
      <c r="H70" s="145"/>
      <c r="I70" s="155"/>
    </row>
    <row r="71" spans="1:9" s="125" customFormat="1" ht="15" customHeight="1" x14ac:dyDescent="0.25">
      <c r="A71" s="149">
        <v>44092</v>
      </c>
      <c r="B71" s="163">
        <v>1.04</v>
      </c>
      <c r="C71" s="491" t="s">
        <v>217</v>
      </c>
      <c r="D71" s="512"/>
      <c r="E71" s="543"/>
      <c r="F71" s="149"/>
      <c r="G71" s="89"/>
      <c r="H71" s="145"/>
      <c r="I71" s="155"/>
    </row>
    <row r="72" spans="1:9" s="125" customFormat="1" ht="15" customHeight="1" x14ac:dyDescent="0.25">
      <c r="A72" s="149">
        <v>44092</v>
      </c>
      <c r="B72" s="163">
        <v>1000</v>
      </c>
      <c r="C72" s="482" t="s">
        <v>628</v>
      </c>
      <c r="D72" s="482"/>
      <c r="E72" s="482"/>
      <c r="F72" s="149"/>
      <c r="G72" s="89"/>
      <c r="H72" s="145"/>
      <c r="I72" s="155"/>
    </row>
    <row r="73" spans="1:9" s="125" customFormat="1" ht="15" customHeight="1" x14ac:dyDescent="0.25">
      <c r="A73" s="149">
        <v>44092</v>
      </c>
      <c r="B73" s="163">
        <v>1.04</v>
      </c>
      <c r="C73" s="491" t="s">
        <v>217</v>
      </c>
      <c r="D73" s="512"/>
      <c r="E73" s="543"/>
      <c r="F73" s="149"/>
      <c r="G73" s="89"/>
      <c r="H73" s="145"/>
      <c r="I73" s="155"/>
    </row>
    <row r="74" spans="1:9" s="125" customFormat="1" ht="15" customHeight="1" x14ac:dyDescent="0.25">
      <c r="A74" s="149">
        <v>44092</v>
      </c>
      <c r="B74" s="163">
        <v>2000</v>
      </c>
      <c r="C74" s="491" t="s">
        <v>786</v>
      </c>
      <c r="D74" s="512"/>
      <c r="E74" s="543"/>
      <c r="F74" s="149"/>
      <c r="G74" s="89"/>
      <c r="H74" s="145"/>
      <c r="I74" s="155"/>
    </row>
    <row r="75" spans="1:9" s="125" customFormat="1" ht="15" customHeight="1" x14ac:dyDescent="0.25">
      <c r="A75" s="149">
        <v>44092</v>
      </c>
      <c r="B75" s="163">
        <v>6250</v>
      </c>
      <c r="C75" s="491" t="s">
        <v>787</v>
      </c>
      <c r="D75" s="512"/>
      <c r="E75" s="543"/>
      <c r="F75" s="149"/>
      <c r="G75" s="89"/>
      <c r="H75" s="145"/>
      <c r="I75" s="155"/>
    </row>
    <row r="76" spans="1:9" s="125" customFormat="1" ht="15" customHeight="1" x14ac:dyDescent="0.25">
      <c r="A76" s="149">
        <v>44092</v>
      </c>
      <c r="B76" s="163">
        <v>2.09</v>
      </c>
      <c r="C76" s="491" t="s">
        <v>217</v>
      </c>
      <c r="D76" s="512"/>
      <c r="E76" s="543"/>
      <c r="F76" s="149"/>
      <c r="G76" s="89"/>
      <c r="H76" s="145"/>
      <c r="I76" s="155"/>
    </row>
    <row r="77" spans="1:9" s="125" customFormat="1" ht="15" customHeight="1" x14ac:dyDescent="0.25">
      <c r="A77" s="149">
        <v>44094</v>
      </c>
      <c r="B77" s="163">
        <v>125</v>
      </c>
      <c r="C77" s="482" t="s">
        <v>529</v>
      </c>
      <c r="D77" s="482"/>
      <c r="E77" s="482"/>
      <c r="F77" s="149"/>
      <c r="G77" s="89"/>
      <c r="H77" s="145"/>
      <c r="I77" s="155"/>
    </row>
    <row r="78" spans="1:9" s="125" customFormat="1" ht="15" customHeight="1" x14ac:dyDescent="0.25">
      <c r="A78" s="149">
        <v>44096</v>
      </c>
      <c r="B78" s="163">
        <v>500</v>
      </c>
      <c r="C78" s="482" t="s">
        <v>628</v>
      </c>
      <c r="D78" s="482"/>
      <c r="E78" s="482"/>
      <c r="F78" s="149"/>
      <c r="G78" s="89"/>
      <c r="H78" s="145"/>
      <c r="I78" s="155"/>
    </row>
    <row r="79" spans="1:9" s="125" customFormat="1" ht="15" customHeight="1" x14ac:dyDescent="0.25">
      <c r="A79" s="149">
        <v>44096</v>
      </c>
      <c r="B79" s="163">
        <v>1.04</v>
      </c>
      <c r="C79" s="491" t="s">
        <v>217</v>
      </c>
      <c r="D79" s="512"/>
      <c r="E79" s="543"/>
      <c r="F79" s="149"/>
      <c r="G79" s="89"/>
      <c r="H79" s="145"/>
      <c r="I79" s="155"/>
    </row>
    <row r="80" spans="1:9" s="125" customFormat="1" ht="15" customHeight="1" x14ac:dyDescent="0.25">
      <c r="A80" s="149">
        <v>44096</v>
      </c>
      <c r="B80" s="163">
        <v>500</v>
      </c>
      <c r="C80" s="482" t="s">
        <v>628</v>
      </c>
      <c r="D80" s="482"/>
      <c r="E80" s="482"/>
      <c r="F80" s="149"/>
      <c r="G80" s="89"/>
      <c r="H80" s="145"/>
      <c r="I80" s="155"/>
    </row>
    <row r="81" spans="1:9" s="125" customFormat="1" ht="15" customHeight="1" x14ac:dyDescent="0.25">
      <c r="A81" s="149">
        <v>44096</v>
      </c>
      <c r="B81" s="163">
        <v>1.04</v>
      </c>
      <c r="C81" s="491" t="s">
        <v>217</v>
      </c>
      <c r="D81" s="512"/>
      <c r="E81" s="543"/>
      <c r="F81" s="149"/>
      <c r="G81" s="89"/>
      <c r="H81" s="145"/>
      <c r="I81" s="155"/>
    </row>
    <row r="82" spans="1:9" s="125" customFormat="1" ht="15" customHeight="1" x14ac:dyDescent="0.25">
      <c r="A82" s="149">
        <v>44097</v>
      </c>
      <c r="B82" s="163">
        <v>4841.3</v>
      </c>
      <c r="C82" s="491" t="s">
        <v>788</v>
      </c>
      <c r="D82" s="512"/>
      <c r="E82" s="543"/>
      <c r="F82" s="149"/>
      <c r="G82" s="89"/>
      <c r="H82" s="145"/>
      <c r="I82" s="155"/>
    </row>
    <row r="83" spans="1:9" s="125" customFormat="1" ht="15" customHeight="1" x14ac:dyDescent="0.25">
      <c r="A83" s="149">
        <v>44097</v>
      </c>
      <c r="B83" s="163">
        <v>2.09</v>
      </c>
      <c r="C83" s="491" t="s">
        <v>217</v>
      </c>
      <c r="D83" s="512"/>
      <c r="E83" s="543"/>
      <c r="F83" s="149"/>
      <c r="G83" s="89"/>
      <c r="H83" s="145"/>
      <c r="I83" s="155"/>
    </row>
    <row r="84" spans="1:9" s="125" customFormat="1" ht="15" customHeight="1" x14ac:dyDescent="0.25">
      <c r="A84" s="149">
        <v>44098</v>
      </c>
      <c r="B84" s="163">
        <v>318.95</v>
      </c>
      <c r="C84" s="491" t="s">
        <v>788</v>
      </c>
      <c r="D84" s="512"/>
      <c r="E84" s="543"/>
      <c r="F84" s="149"/>
      <c r="G84" s="89"/>
      <c r="H84" s="145"/>
      <c r="I84" s="155"/>
    </row>
    <row r="85" spans="1:9" s="125" customFormat="1" ht="15" customHeight="1" x14ac:dyDescent="0.25">
      <c r="A85" s="149">
        <v>44098</v>
      </c>
      <c r="B85" s="163">
        <v>1.04</v>
      </c>
      <c r="C85" s="491" t="s">
        <v>217</v>
      </c>
      <c r="D85" s="512"/>
      <c r="E85" s="543"/>
      <c r="F85" s="149"/>
      <c r="G85" s="89"/>
      <c r="H85" s="145"/>
      <c r="I85" s="155"/>
    </row>
    <row r="86" spans="1:9" s="125" customFormat="1" ht="15" customHeight="1" x14ac:dyDescent="0.25">
      <c r="A86" s="149">
        <v>44099</v>
      </c>
      <c r="B86" s="163">
        <v>150</v>
      </c>
      <c r="C86" s="482" t="s">
        <v>628</v>
      </c>
      <c r="D86" s="482"/>
      <c r="E86" s="482"/>
      <c r="F86" s="149"/>
      <c r="G86" s="89"/>
      <c r="H86" s="145"/>
      <c r="I86" s="155"/>
    </row>
    <row r="87" spans="1:9" s="125" customFormat="1" ht="15" customHeight="1" x14ac:dyDescent="0.25">
      <c r="A87" s="149">
        <v>44099</v>
      </c>
      <c r="B87" s="163">
        <v>1.56</v>
      </c>
      <c r="C87" s="491" t="s">
        <v>217</v>
      </c>
      <c r="D87" s="512"/>
      <c r="E87" s="543"/>
      <c r="F87" s="149"/>
      <c r="G87" s="89"/>
      <c r="H87" s="145"/>
      <c r="I87" s="155"/>
    </row>
    <row r="88" spans="1:9" s="125" customFormat="1" ht="15" customHeight="1" x14ac:dyDescent="0.25">
      <c r="A88" s="149">
        <v>44101</v>
      </c>
      <c r="B88" s="163">
        <v>125</v>
      </c>
      <c r="C88" s="482" t="s">
        <v>529</v>
      </c>
      <c r="D88" s="482"/>
      <c r="E88" s="482"/>
      <c r="F88" s="149"/>
      <c r="G88" s="89"/>
      <c r="H88" s="145"/>
      <c r="I88" s="155"/>
    </row>
    <row r="89" spans="1:9" s="125" customFormat="1" ht="15" customHeight="1" x14ac:dyDescent="0.25">
      <c r="A89" s="149">
        <v>44102</v>
      </c>
      <c r="B89" s="163">
        <v>500</v>
      </c>
      <c r="C89" s="482" t="s">
        <v>628</v>
      </c>
      <c r="D89" s="482"/>
      <c r="E89" s="482"/>
      <c r="F89" s="149"/>
      <c r="G89" s="89"/>
      <c r="H89" s="145"/>
      <c r="I89" s="155"/>
    </row>
    <row r="90" spans="1:9" s="125" customFormat="1" ht="15" customHeight="1" x14ac:dyDescent="0.25">
      <c r="A90" s="149">
        <v>44102</v>
      </c>
      <c r="B90" s="163">
        <v>1500</v>
      </c>
      <c r="C90" s="482" t="s">
        <v>628</v>
      </c>
      <c r="D90" s="482"/>
      <c r="E90" s="482"/>
      <c r="F90" s="149"/>
      <c r="G90" s="89"/>
      <c r="H90" s="145"/>
      <c r="I90" s="155"/>
    </row>
    <row r="91" spans="1:9" s="125" customFormat="1" ht="15" customHeight="1" x14ac:dyDescent="0.25">
      <c r="A91" s="149">
        <v>44102</v>
      </c>
      <c r="B91" s="163">
        <v>1.56</v>
      </c>
      <c r="C91" s="491" t="s">
        <v>217</v>
      </c>
      <c r="D91" s="512"/>
      <c r="E91" s="543"/>
      <c r="F91" s="149"/>
      <c r="G91" s="89"/>
      <c r="H91" s="145"/>
      <c r="I91" s="155"/>
    </row>
    <row r="92" spans="1:9" s="125" customFormat="1" ht="15" customHeight="1" x14ac:dyDescent="0.25">
      <c r="A92" s="149">
        <v>44102</v>
      </c>
      <c r="B92" s="163">
        <v>2779.42</v>
      </c>
      <c r="C92" s="491" t="s">
        <v>789</v>
      </c>
      <c r="D92" s="512"/>
      <c r="E92" s="543"/>
      <c r="F92" s="149"/>
      <c r="G92" s="89"/>
      <c r="H92" s="145"/>
      <c r="I92" s="155"/>
    </row>
    <row r="93" spans="1:9" s="125" customFormat="1" ht="15" customHeight="1" x14ac:dyDescent="0.25">
      <c r="A93" s="149">
        <v>44102</v>
      </c>
      <c r="B93" s="163">
        <v>2.09</v>
      </c>
      <c r="C93" s="491" t="s">
        <v>217</v>
      </c>
      <c r="D93" s="512"/>
      <c r="E93" s="543"/>
      <c r="F93" s="149"/>
      <c r="G93" s="89"/>
      <c r="H93" s="145"/>
      <c r="I93" s="155"/>
    </row>
    <row r="94" spans="1:9" s="125" customFormat="1" ht="15" customHeight="1" x14ac:dyDescent="0.25">
      <c r="A94" s="149">
        <v>44102</v>
      </c>
      <c r="B94" s="163">
        <v>5082.37</v>
      </c>
      <c r="C94" s="491" t="s">
        <v>776</v>
      </c>
      <c r="D94" s="512"/>
      <c r="E94" s="543"/>
      <c r="F94" s="149"/>
      <c r="G94" s="89"/>
      <c r="H94" s="145"/>
      <c r="I94" s="155"/>
    </row>
    <row r="95" spans="1:9" s="125" customFormat="1" ht="15" customHeight="1" x14ac:dyDescent="0.25">
      <c r="A95" s="149">
        <v>44103</v>
      </c>
      <c r="B95" s="163">
        <v>600</v>
      </c>
      <c r="C95" s="482" t="s">
        <v>628</v>
      </c>
      <c r="D95" s="482"/>
      <c r="E95" s="482"/>
      <c r="F95" s="149"/>
      <c r="G95" s="89"/>
      <c r="H95" s="145"/>
      <c r="I95" s="155"/>
    </row>
    <row r="96" spans="1:9" s="125" customFormat="1" ht="15" customHeight="1" x14ac:dyDescent="0.25">
      <c r="A96" s="149">
        <v>44103</v>
      </c>
      <c r="B96" s="163">
        <v>1.56</v>
      </c>
      <c r="C96" s="491" t="s">
        <v>217</v>
      </c>
      <c r="D96" s="512"/>
      <c r="E96" s="543"/>
      <c r="F96" s="149"/>
      <c r="G96" s="89"/>
      <c r="H96" s="145"/>
      <c r="I96" s="155"/>
    </row>
    <row r="97" spans="1:9" s="125" customFormat="1" ht="15" customHeight="1" x14ac:dyDescent="0.25">
      <c r="A97" s="149">
        <v>44103</v>
      </c>
      <c r="B97" s="163">
        <v>500</v>
      </c>
      <c r="C97" s="482" t="s">
        <v>628</v>
      </c>
      <c r="D97" s="482"/>
      <c r="E97" s="482"/>
      <c r="F97" s="149"/>
      <c r="G97" s="89"/>
      <c r="H97" s="145"/>
      <c r="I97" s="155"/>
    </row>
    <row r="98" spans="1:9" s="125" customFormat="1" ht="15" customHeight="1" x14ac:dyDescent="0.25">
      <c r="A98" s="149">
        <v>44103</v>
      </c>
      <c r="B98" s="163">
        <v>0.53</v>
      </c>
      <c r="C98" s="491" t="s">
        <v>217</v>
      </c>
      <c r="D98" s="512"/>
      <c r="E98" s="543"/>
      <c r="F98" s="149"/>
      <c r="G98" s="89"/>
      <c r="H98" s="145"/>
      <c r="I98" s="155"/>
    </row>
    <row r="99" spans="1:9" s="125" customFormat="1" ht="15" customHeight="1" x14ac:dyDescent="0.25">
      <c r="A99" s="149">
        <v>44104</v>
      </c>
      <c r="B99" s="163">
        <v>500</v>
      </c>
      <c r="C99" s="554" t="s">
        <v>736</v>
      </c>
      <c r="D99" s="548"/>
      <c r="E99" s="549"/>
      <c r="F99" s="149"/>
      <c r="G99" s="89"/>
      <c r="H99" s="145"/>
      <c r="I99" s="155"/>
    </row>
    <row r="100" spans="1:9" s="125" customFormat="1" ht="15" customHeight="1" x14ac:dyDescent="0.25">
      <c r="A100" s="149">
        <v>44104</v>
      </c>
      <c r="B100" s="163">
        <v>0.53</v>
      </c>
      <c r="C100" s="491" t="s">
        <v>217</v>
      </c>
      <c r="D100" s="512"/>
      <c r="E100" s="543"/>
      <c r="F100" s="149"/>
      <c r="G100" s="89"/>
      <c r="H100" s="145"/>
      <c r="I100" s="155"/>
    </row>
    <row r="101" spans="1:9" s="125" customFormat="1" ht="15" customHeight="1" x14ac:dyDescent="0.25">
      <c r="A101" s="149">
        <v>44104</v>
      </c>
      <c r="B101" s="163">
        <v>2324</v>
      </c>
      <c r="C101" s="544" t="s">
        <v>397</v>
      </c>
      <c r="D101" s="545"/>
      <c r="E101" s="546"/>
      <c r="F101" s="149"/>
      <c r="G101" s="89"/>
      <c r="H101" s="145"/>
      <c r="I101" s="155"/>
    </row>
    <row r="102" spans="1:9" s="125" customFormat="1" ht="15" customHeight="1" x14ac:dyDescent="0.25">
      <c r="A102" s="149">
        <v>44104</v>
      </c>
      <c r="B102" s="163">
        <v>2.09</v>
      </c>
      <c r="C102" s="491" t="s">
        <v>217</v>
      </c>
      <c r="D102" s="512"/>
      <c r="E102" s="543"/>
      <c r="F102" s="149"/>
      <c r="G102" s="89"/>
      <c r="H102" s="145"/>
      <c r="I102" s="155"/>
    </row>
    <row r="103" spans="1:9" s="125" customFormat="1" ht="15" customHeight="1" x14ac:dyDescent="0.25">
      <c r="A103" s="149">
        <v>44104</v>
      </c>
      <c r="B103" s="163">
        <v>775</v>
      </c>
      <c r="C103" s="550" t="s">
        <v>693</v>
      </c>
      <c r="D103" s="551"/>
      <c r="E103" s="552"/>
      <c r="F103" s="149"/>
      <c r="G103" s="89"/>
      <c r="H103" s="145"/>
      <c r="I103" s="155"/>
    </row>
    <row r="104" spans="1:9" s="125" customFormat="1" ht="15" customHeight="1" x14ac:dyDescent="0.25">
      <c r="A104" s="149">
        <v>44104</v>
      </c>
      <c r="B104" s="163">
        <v>0.53</v>
      </c>
      <c r="C104" s="491" t="s">
        <v>217</v>
      </c>
      <c r="D104" s="512"/>
      <c r="E104" s="543"/>
      <c r="F104" s="149"/>
      <c r="G104" s="89"/>
      <c r="H104" s="145"/>
      <c r="I104" s="155"/>
    </row>
    <row r="105" spans="1:9" s="125" customFormat="1" ht="15" customHeight="1" x14ac:dyDescent="0.25">
      <c r="A105" s="149">
        <v>44104</v>
      </c>
      <c r="B105" s="163">
        <v>775</v>
      </c>
      <c r="C105" s="547" t="s">
        <v>692</v>
      </c>
      <c r="D105" s="548"/>
      <c r="E105" s="549"/>
      <c r="F105" s="149"/>
      <c r="G105" s="89"/>
      <c r="H105" s="145"/>
      <c r="I105" s="155"/>
    </row>
    <row r="106" spans="1:9" s="125" customFormat="1" ht="15" customHeight="1" x14ac:dyDescent="0.25">
      <c r="A106" s="149">
        <v>44104</v>
      </c>
      <c r="B106" s="163">
        <v>1.04</v>
      </c>
      <c r="C106" s="491" t="s">
        <v>217</v>
      </c>
      <c r="D106" s="512"/>
      <c r="E106" s="543"/>
      <c r="F106" s="149"/>
      <c r="G106" s="89"/>
      <c r="H106" s="145"/>
      <c r="I106" s="155"/>
    </row>
    <row r="107" spans="1:9" s="125" customFormat="1" ht="15" customHeight="1" x14ac:dyDescent="0.25">
      <c r="A107" s="149">
        <v>44104</v>
      </c>
      <c r="B107" s="163">
        <v>775</v>
      </c>
      <c r="C107" s="547" t="s">
        <v>289</v>
      </c>
      <c r="D107" s="548"/>
      <c r="E107" s="549"/>
      <c r="F107" s="149"/>
      <c r="G107" s="89"/>
      <c r="H107" s="145"/>
      <c r="I107" s="155"/>
    </row>
    <row r="108" spans="1:9" s="125" customFormat="1" ht="15" customHeight="1" x14ac:dyDescent="0.25">
      <c r="A108" s="149">
        <v>44104</v>
      </c>
      <c r="B108" s="163">
        <v>3500</v>
      </c>
      <c r="C108" s="573" t="s">
        <v>790</v>
      </c>
      <c r="D108" s="574"/>
      <c r="E108" s="575"/>
      <c r="F108" s="149"/>
      <c r="G108" s="89"/>
      <c r="H108" s="145"/>
      <c r="I108" s="155"/>
    </row>
    <row r="109" spans="1:9" s="125" customFormat="1" ht="15" customHeight="1" x14ac:dyDescent="0.25">
      <c r="A109" s="149">
        <v>44104</v>
      </c>
      <c r="B109" s="163">
        <v>2.09</v>
      </c>
      <c r="C109" s="491" t="s">
        <v>217</v>
      </c>
      <c r="D109" s="512"/>
      <c r="E109" s="543"/>
      <c r="F109" s="149"/>
      <c r="G109" s="89"/>
      <c r="H109" s="145"/>
      <c r="I109" s="155"/>
    </row>
    <row r="110" spans="1:9" s="125" customFormat="1" ht="15" customHeight="1" x14ac:dyDescent="0.25">
      <c r="A110" s="149">
        <v>44104</v>
      </c>
      <c r="B110" s="163">
        <v>12727.86</v>
      </c>
      <c r="C110" s="482" t="s">
        <v>343</v>
      </c>
      <c r="D110" s="482"/>
      <c r="E110" s="482"/>
      <c r="F110" s="149"/>
      <c r="G110" s="89"/>
      <c r="H110" s="145"/>
      <c r="I110" s="155"/>
    </row>
    <row r="111" spans="1:9" s="125" customFormat="1" ht="15" customHeight="1" x14ac:dyDescent="0.25">
      <c r="A111" s="149">
        <v>44104</v>
      </c>
      <c r="B111" s="163">
        <v>125</v>
      </c>
      <c r="C111" s="482" t="s">
        <v>529</v>
      </c>
      <c r="D111" s="482"/>
      <c r="E111" s="482"/>
      <c r="F111" s="149"/>
      <c r="G111" s="89"/>
      <c r="H111" s="145"/>
      <c r="I111" s="155"/>
    </row>
  </sheetData>
  <mergeCells count="144">
    <mergeCell ref="C6:D6"/>
    <mergeCell ref="G6:H6"/>
    <mergeCell ref="C7:D7"/>
    <mergeCell ref="G7:H7"/>
    <mergeCell ref="C8:D8"/>
    <mergeCell ref="G8:H8"/>
    <mergeCell ref="C2:I2"/>
    <mergeCell ref="C3:F3"/>
    <mergeCell ref="G3:I3"/>
    <mergeCell ref="C4:D5"/>
    <mergeCell ref="E4:F4"/>
    <mergeCell ref="G4:H4"/>
    <mergeCell ref="I4:I5"/>
    <mergeCell ref="A13:I13"/>
    <mergeCell ref="A14:I14"/>
    <mergeCell ref="A15:E15"/>
    <mergeCell ref="F15:I15"/>
    <mergeCell ref="C16:E16"/>
    <mergeCell ref="H16:I16"/>
    <mergeCell ref="C9:D9"/>
    <mergeCell ref="G9:H9"/>
    <mergeCell ref="C10:D10"/>
    <mergeCell ref="C11:D11"/>
    <mergeCell ref="G11:H11"/>
    <mergeCell ref="C12:D12"/>
    <mergeCell ref="G12:H12"/>
    <mergeCell ref="C20:E20"/>
    <mergeCell ref="H20:I20"/>
    <mergeCell ref="C21:E21"/>
    <mergeCell ref="H21:I21"/>
    <mergeCell ref="C22:E22"/>
    <mergeCell ref="H22:I22"/>
    <mergeCell ref="C17:E17"/>
    <mergeCell ref="H17:I17"/>
    <mergeCell ref="C18:E18"/>
    <mergeCell ref="H18:I18"/>
    <mergeCell ref="C19:E19"/>
    <mergeCell ref="H19:I19"/>
    <mergeCell ref="C26:E26"/>
    <mergeCell ref="H26:I26"/>
    <mergeCell ref="C27:E27"/>
    <mergeCell ref="C28:E28"/>
    <mergeCell ref="H28:I28"/>
    <mergeCell ref="C29:E29"/>
    <mergeCell ref="C23:E23"/>
    <mergeCell ref="H23:I23"/>
    <mergeCell ref="C24:E24"/>
    <mergeCell ref="H24:I24"/>
    <mergeCell ref="C25:E25"/>
    <mergeCell ref="H25:I25"/>
    <mergeCell ref="C34:E34"/>
    <mergeCell ref="H34:I34"/>
    <mergeCell ref="C35:E35"/>
    <mergeCell ref="C36:E36"/>
    <mergeCell ref="H36:I36"/>
    <mergeCell ref="C37:E37"/>
    <mergeCell ref="H37:I37"/>
    <mergeCell ref="C30:E30"/>
    <mergeCell ref="C31:E31"/>
    <mergeCell ref="H31:I31"/>
    <mergeCell ref="C32:E32"/>
    <mergeCell ref="C33:E33"/>
    <mergeCell ref="H33:I33"/>
    <mergeCell ref="C42:E42"/>
    <mergeCell ref="H42:I42"/>
    <mergeCell ref="C43:E43"/>
    <mergeCell ref="H43:I43"/>
    <mergeCell ref="C44:E44"/>
    <mergeCell ref="H44:I44"/>
    <mergeCell ref="C38:E38"/>
    <mergeCell ref="H38:I38"/>
    <mergeCell ref="C39:E39"/>
    <mergeCell ref="C40:E40"/>
    <mergeCell ref="H40:I40"/>
    <mergeCell ref="C41:E41"/>
    <mergeCell ref="H41:I41"/>
    <mergeCell ref="C50:E50"/>
    <mergeCell ref="C51:E51"/>
    <mergeCell ref="C52:E52"/>
    <mergeCell ref="C53:E53"/>
    <mergeCell ref="C54:E54"/>
    <mergeCell ref="C55:E55"/>
    <mergeCell ref="C45:E45"/>
    <mergeCell ref="H45:I45"/>
    <mergeCell ref="C46:E46"/>
    <mergeCell ref="C47:E47"/>
    <mergeCell ref="C48:E48"/>
    <mergeCell ref="C49:E49"/>
    <mergeCell ref="C62:E62"/>
    <mergeCell ref="C63:E63"/>
    <mergeCell ref="C64:E64"/>
    <mergeCell ref="C65:E65"/>
    <mergeCell ref="C66:E66"/>
    <mergeCell ref="C67:E67"/>
    <mergeCell ref="C56:E56"/>
    <mergeCell ref="C57:E57"/>
    <mergeCell ref="C58:E58"/>
    <mergeCell ref="C59:E59"/>
    <mergeCell ref="C60:E60"/>
    <mergeCell ref="C61:E61"/>
    <mergeCell ref="C74:E74"/>
    <mergeCell ref="C75:E75"/>
    <mergeCell ref="C76:E76"/>
    <mergeCell ref="C77:E77"/>
    <mergeCell ref="C78:E78"/>
    <mergeCell ref="C79:E79"/>
    <mergeCell ref="C68:E68"/>
    <mergeCell ref="C69:E69"/>
    <mergeCell ref="C70:E70"/>
    <mergeCell ref="C71:E71"/>
    <mergeCell ref="C72:E72"/>
    <mergeCell ref="C73:E73"/>
    <mergeCell ref="C86:E86"/>
    <mergeCell ref="C87:E87"/>
    <mergeCell ref="C88:E88"/>
    <mergeCell ref="C89:E89"/>
    <mergeCell ref="C90:E90"/>
    <mergeCell ref="C92:E92"/>
    <mergeCell ref="C80:E80"/>
    <mergeCell ref="C81:E81"/>
    <mergeCell ref="C82:E82"/>
    <mergeCell ref="C83:E83"/>
    <mergeCell ref="C84:E84"/>
    <mergeCell ref="C85:E85"/>
    <mergeCell ref="C107:E107"/>
    <mergeCell ref="C109:E109"/>
    <mergeCell ref="C110:E110"/>
    <mergeCell ref="C99:E99"/>
    <mergeCell ref="C100:E100"/>
    <mergeCell ref="C111:E111"/>
    <mergeCell ref="C91:E91"/>
    <mergeCell ref="C101:E101"/>
    <mergeCell ref="C102:E102"/>
    <mergeCell ref="C103:E103"/>
    <mergeCell ref="C104:E104"/>
    <mergeCell ref="C105:E105"/>
    <mergeCell ref="C106:E106"/>
    <mergeCell ref="C93:E93"/>
    <mergeCell ref="C94:E94"/>
    <mergeCell ref="C95:E95"/>
    <mergeCell ref="C96:E96"/>
    <mergeCell ref="C97:E97"/>
    <mergeCell ref="C98:E98"/>
    <mergeCell ref="C108:E108"/>
  </mergeCells>
  <pageMargins left="0.7" right="0.7" top="0.75" bottom="0.75" header="0.3" footer="0.3"/>
  <pageSetup paperSize="9" scale="77" orientation="landscape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opLeftCell="A94" zoomScaleNormal="100" workbookViewId="0">
      <selection activeCell="A15" sqref="A15:E15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791</v>
      </c>
      <c r="D2" s="530"/>
      <c r="E2" s="530"/>
      <c r="F2" s="530"/>
      <c r="G2" s="530"/>
      <c r="H2" s="530"/>
      <c r="I2" s="531"/>
    </row>
    <row r="3" spans="1:9" ht="21.75" customHeight="1" x14ac:dyDescent="0.25">
      <c r="C3" s="563" t="s">
        <v>748</v>
      </c>
      <c r="D3" s="564"/>
      <c r="E3" s="564"/>
      <c r="F3" s="565"/>
      <c r="G3" s="566">
        <v>85136</v>
      </c>
      <c r="H3" s="567"/>
      <c r="I3" s="568"/>
    </row>
    <row r="4" spans="1:9" x14ac:dyDescent="0.25">
      <c r="C4" s="423"/>
      <c r="D4" s="355"/>
      <c r="E4" s="356" t="s">
        <v>0</v>
      </c>
      <c r="F4" s="356"/>
      <c r="G4" s="424" t="s">
        <v>1</v>
      </c>
      <c r="H4" s="538"/>
      <c r="I4" s="412"/>
    </row>
    <row r="5" spans="1:9" x14ac:dyDescent="0.25">
      <c r="C5" s="423"/>
      <c r="D5" s="355"/>
      <c r="E5" s="6" t="s">
        <v>3</v>
      </c>
      <c r="F5" s="6" t="s">
        <v>2</v>
      </c>
      <c r="G5" s="6" t="s">
        <v>3</v>
      </c>
      <c r="H5" s="6"/>
      <c r="I5" s="412"/>
    </row>
    <row r="6" spans="1:9" ht="30.75" customHeight="1" x14ac:dyDescent="0.25">
      <c r="C6" s="539" t="s">
        <v>792</v>
      </c>
      <c r="D6" s="540"/>
      <c r="E6" s="156">
        <v>32932</v>
      </c>
      <c r="F6" s="156">
        <v>12220.8</v>
      </c>
      <c r="G6" s="541">
        <v>3153</v>
      </c>
      <c r="H6" s="542"/>
      <c r="I6" s="27"/>
    </row>
    <row r="7" spans="1:9" x14ac:dyDescent="0.25">
      <c r="C7" s="532" t="s">
        <v>3</v>
      </c>
      <c r="D7" s="533"/>
      <c r="E7" s="158">
        <v>25580.05</v>
      </c>
      <c r="F7" s="158">
        <v>55764.33</v>
      </c>
      <c r="G7" s="541">
        <v>300</v>
      </c>
      <c r="H7" s="542"/>
      <c r="I7" s="28"/>
    </row>
    <row r="8" spans="1:9" x14ac:dyDescent="0.25">
      <c r="C8" s="494" t="s">
        <v>625</v>
      </c>
      <c r="D8" s="495"/>
      <c r="E8" s="158">
        <v>5067.4799999999996</v>
      </c>
      <c r="F8" s="158">
        <v>3379.38</v>
      </c>
      <c r="G8" s="541">
        <v>0</v>
      </c>
      <c r="H8" s="542"/>
      <c r="I8" s="28"/>
    </row>
    <row r="9" spans="1:9" x14ac:dyDescent="0.25">
      <c r="C9" s="494" t="s">
        <v>671</v>
      </c>
      <c r="D9" s="495"/>
      <c r="E9" s="158"/>
      <c r="F9" s="158"/>
      <c r="G9" s="541">
        <v>0</v>
      </c>
      <c r="H9" s="542"/>
      <c r="I9" s="28"/>
    </row>
    <row r="10" spans="1:9" x14ac:dyDescent="0.25">
      <c r="C10" s="494" t="s">
        <v>714</v>
      </c>
      <c r="D10" s="495"/>
      <c r="E10" s="158"/>
      <c r="F10" s="158"/>
      <c r="G10" s="26"/>
      <c r="H10" s="160"/>
      <c r="I10" s="28"/>
    </row>
    <row r="11" spans="1:9" x14ac:dyDescent="0.25">
      <c r="C11" s="532" t="s">
        <v>6</v>
      </c>
      <c r="D11" s="533"/>
      <c r="E11" s="10">
        <v>94448.31</v>
      </c>
      <c r="F11" s="158">
        <v>65008.71</v>
      </c>
      <c r="G11" s="541">
        <v>0</v>
      </c>
      <c r="H11" s="542"/>
      <c r="I11" s="28"/>
    </row>
    <row r="12" spans="1:9" ht="36.75" customHeight="1" thickBot="1" x14ac:dyDescent="0.3">
      <c r="C12" s="420" t="s">
        <v>793</v>
      </c>
      <c r="D12" s="421"/>
      <c r="E12" s="157">
        <f>E6+E7+E8+E9+E10+F11-E11</f>
        <v>34139.929999999993</v>
      </c>
      <c r="F12" s="157">
        <f>F6+F7+F8-F11</f>
        <v>6355.8000000000102</v>
      </c>
      <c r="G12" s="422">
        <f>G6+G7+G8+G9-G11</f>
        <v>3453</v>
      </c>
      <c r="H12" s="422"/>
      <c r="I12" s="30"/>
    </row>
    <row r="13" spans="1:9" ht="15.75" thickBot="1" x14ac:dyDescent="0.3">
      <c r="A13" s="366"/>
      <c r="B13" s="366"/>
      <c r="C13" s="366"/>
      <c r="D13" s="366"/>
      <c r="E13" s="366"/>
      <c r="F13" s="366"/>
      <c r="G13" s="366"/>
      <c r="H13" s="366"/>
      <c r="I13" s="366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44105</v>
      </c>
      <c r="B17" s="163">
        <v>2500</v>
      </c>
      <c r="C17" s="482" t="s">
        <v>628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44105</v>
      </c>
      <c r="B18" s="163">
        <v>2.09</v>
      </c>
      <c r="C18" s="491" t="s">
        <v>217</v>
      </c>
      <c r="D18" s="512"/>
      <c r="E18" s="543"/>
      <c r="F18" s="149"/>
      <c r="G18" s="89"/>
      <c r="H18" s="482"/>
      <c r="I18" s="482"/>
    </row>
    <row r="19" spans="1:9" s="125" customFormat="1" ht="15" customHeight="1" x14ac:dyDescent="0.25">
      <c r="A19" s="149">
        <v>44105</v>
      </c>
      <c r="B19" s="163">
        <v>1000</v>
      </c>
      <c r="C19" s="482" t="s">
        <v>628</v>
      </c>
      <c r="D19" s="482"/>
      <c r="E19" s="482"/>
      <c r="F19" s="149"/>
      <c r="G19" s="89"/>
      <c r="H19" s="482"/>
      <c r="I19" s="482"/>
    </row>
    <row r="20" spans="1:9" s="125" customFormat="1" ht="15" customHeight="1" x14ac:dyDescent="0.25">
      <c r="A20" s="149">
        <v>44105</v>
      </c>
      <c r="B20" s="163">
        <v>1.04</v>
      </c>
      <c r="C20" s="491" t="s">
        <v>217</v>
      </c>
      <c r="D20" s="512"/>
      <c r="E20" s="543"/>
      <c r="F20" s="149"/>
      <c r="G20" s="89"/>
      <c r="H20" s="482"/>
      <c r="I20" s="482"/>
    </row>
    <row r="21" spans="1:9" s="125" customFormat="1" ht="15" customHeight="1" x14ac:dyDescent="0.25">
      <c r="A21" s="149">
        <v>44105</v>
      </c>
      <c r="B21" s="163">
        <v>125</v>
      </c>
      <c r="C21" s="482" t="s">
        <v>529</v>
      </c>
      <c r="D21" s="482"/>
      <c r="E21" s="482"/>
      <c r="F21" s="149"/>
      <c r="G21" s="89"/>
      <c r="H21" s="482"/>
      <c r="I21" s="482"/>
    </row>
    <row r="22" spans="1:9" s="125" customFormat="1" ht="15" customHeight="1" x14ac:dyDescent="0.25">
      <c r="A22" s="149">
        <v>44106</v>
      </c>
      <c r="B22" s="163">
        <v>2000</v>
      </c>
      <c r="C22" s="482" t="s">
        <v>628</v>
      </c>
      <c r="D22" s="482"/>
      <c r="E22" s="482"/>
      <c r="F22" s="149"/>
      <c r="G22" s="89"/>
      <c r="H22" s="482"/>
      <c r="I22" s="482"/>
    </row>
    <row r="23" spans="1:9" s="125" customFormat="1" ht="15" customHeight="1" x14ac:dyDescent="0.25">
      <c r="A23" s="149">
        <v>44106</v>
      </c>
      <c r="B23" s="163">
        <v>1.04</v>
      </c>
      <c r="C23" s="491" t="s">
        <v>217</v>
      </c>
      <c r="D23" s="512"/>
      <c r="E23" s="543"/>
      <c r="F23" s="149"/>
      <c r="G23" s="89"/>
      <c r="H23" s="482"/>
      <c r="I23" s="482"/>
    </row>
    <row r="24" spans="1:9" s="125" customFormat="1" ht="15" customHeight="1" x14ac:dyDescent="0.25">
      <c r="A24" s="149">
        <v>44106</v>
      </c>
      <c r="B24" s="163">
        <v>237.6</v>
      </c>
      <c r="C24" s="556" t="s">
        <v>801</v>
      </c>
      <c r="D24" s="557"/>
      <c r="E24" s="558"/>
      <c r="F24" s="149"/>
      <c r="G24" s="89"/>
      <c r="H24" s="482"/>
      <c r="I24" s="482"/>
    </row>
    <row r="25" spans="1:9" s="125" customFormat="1" ht="15" customHeight="1" x14ac:dyDescent="0.25">
      <c r="A25" s="149">
        <v>44106</v>
      </c>
      <c r="B25" s="163">
        <v>2.09</v>
      </c>
      <c r="C25" s="491" t="s">
        <v>217</v>
      </c>
      <c r="D25" s="512"/>
      <c r="E25" s="543"/>
      <c r="F25" s="149"/>
      <c r="G25" s="89"/>
      <c r="H25" s="475"/>
      <c r="I25" s="534"/>
    </row>
    <row r="26" spans="1:9" s="125" customFormat="1" ht="15" customHeight="1" x14ac:dyDescent="0.25">
      <c r="A26" s="149">
        <v>44106</v>
      </c>
      <c r="B26" s="163">
        <v>125</v>
      </c>
      <c r="C26" s="482" t="s">
        <v>529</v>
      </c>
      <c r="D26" s="482"/>
      <c r="E26" s="482"/>
      <c r="F26" s="149"/>
      <c r="G26" s="89"/>
      <c r="H26" s="482"/>
      <c r="I26" s="482"/>
    </row>
    <row r="27" spans="1:9" s="125" customFormat="1" ht="15" customHeight="1" x14ac:dyDescent="0.25">
      <c r="A27" s="149">
        <v>44109</v>
      </c>
      <c r="B27" s="163">
        <v>2902.73</v>
      </c>
      <c r="C27" s="553" t="s">
        <v>687</v>
      </c>
      <c r="D27" s="545"/>
      <c r="E27" s="546"/>
      <c r="F27" s="149"/>
      <c r="G27" s="89"/>
      <c r="H27" s="50"/>
      <c r="I27" s="161"/>
    </row>
    <row r="28" spans="1:9" s="125" customFormat="1" ht="15" customHeight="1" x14ac:dyDescent="0.25">
      <c r="A28" s="149">
        <v>44109</v>
      </c>
      <c r="B28" s="163">
        <v>3135.87</v>
      </c>
      <c r="C28" s="554" t="s">
        <v>686</v>
      </c>
      <c r="D28" s="548"/>
      <c r="E28" s="549"/>
      <c r="F28" s="149"/>
      <c r="G28" s="89"/>
      <c r="H28" s="475"/>
      <c r="I28" s="534"/>
    </row>
    <row r="29" spans="1:9" s="125" customFormat="1" ht="15" customHeight="1" x14ac:dyDescent="0.25">
      <c r="A29" s="149">
        <v>44109</v>
      </c>
      <c r="B29" s="163">
        <v>2671.09</v>
      </c>
      <c r="C29" s="547" t="s">
        <v>768</v>
      </c>
      <c r="D29" s="548"/>
      <c r="E29" s="549"/>
      <c r="F29" s="149"/>
      <c r="G29" s="89"/>
      <c r="H29" s="145"/>
      <c r="I29" s="155"/>
    </row>
    <row r="30" spans="1:9" s="125" customFormat="1" ht="15" customHeight="1" x14ac:dyDescent="0.25">
      <c r="A30" s="149">
        <v>44109</v>
      </c>
      <c r="B30" s="163">
        <v>1660.73</v>
      </c>
      <c r="C30" s="554" t="s">
        <v>725</v>
      </c>
      <c r="D30" s="548"/>
      <c r="E30" s="549"/>
      <c r="F30" s="149"/>
      <c r="G30" s="89"/>
      <c r="H30" s="145"/>
      <c r="I30" s="155"/>
    </row>
    <row r="31" spans="1:9" s="125" customFormat="1" ht="15" customHeight="1" x14ac:dyDescent="0.25">
      <c r="A31" s="149">
        <v>44109</v>
      </c>
      <c r="B31" s="163">
        <v>1480.73</v>
      </c>
      <c r="C31" s="547" t="s">
        <v>769</v>
      </c>
      <c r="D31" s="548"/>
      <c r="E31" s="549"/>
      <c r="F31" s="149"/>
      <c r="G31" s="89"/>
      <c r="H31" s="475"/>
      <c r="I31" s="534"/>
    </row>
    <row r="32" spans="1:9" s="125" customFormat="1" ht="15" customHeight="1" x14ac:dyDescent="0.25">
      <c r="A32" s="149">
        <v>44109</v>
      </c>
      <c r="B32" s="163">
        <v>1726.94</v>
      </c>
      <c r="C32" s="554" t="s">
        <v>684</v>
      </c>
      <c r="D32" s="548"/>
      <c r="E32" s="549"/>
      <c r="F32" s="149"/>
      <c r="G32" s="89"/>
      <c r="H32" s="145"/>
      <c r="I32" s="155"/>
    </row>
    <row r="33" spans="1:9" s="125" customFormat="1" ht="15" customHeight="1" x14ac:dyDescent="0.25">
      <c r="A33" s="149">
        <v>44109</v>
      </c>
      <c r="B33" s="163">
        <v>3099.87</v>
      </c>
      <c r="C33" s="554" t="s">
        <v>683</v>
      </c>
      <c r="D33" s="548"/>
      <c r="E33" s="549"/>
      <c r="F33" s="149"/>
      <c r="G33" s="89"/>
      <c r="H33" s="475"/>
      <c r="I33" s="534"/>
    </row>
    <row r="34" spans="1:9" s="125" customFormat="1" ht="15" customHeight="1" x14ac:dyDescent="0.25">
      <c r="A34" s="149">
        <v>44109</v>
      </c>
      <c r="B34" s="163">
        <v>2964.87</v>
      </c>
      <c r="C34" s="554" t="s">
        <v>404</v>
      </c>
      <c r="D34" s="548"/>
      <c r="E34" s="549"/>
      <c r="F34" s="149"/>
      <c r="G34" s="89"/>
      <c r="H34" s="475"/>
      <c r="I34" s="534"/>
    </row>
    <row r="35" spans="1:9" s="125" customFormat="1" ht="15" customHeight="1" x14ac:dyDescent="0.25">
      <c r="A35" s="149">
        <v>44109</v>
      </c>
      <c r="B35" s="163">
        <v>2555.73</v>
      </c>
      <c r="C35" s="554" t="s">
        <v>699</v>
      </c>
      <c r="D35" s="548"/>
      <c r="E35" s="549"/>
      <c r="F35" s="149"/>
      <c r="G35" s="89"/>
      <c r="H35" s="145"/>
      <c r="I35" s="155"/>
    </row>
    <row r="36" spans="1:9" s="125" customFormat="1" ht="15" customHeight="1" x14ac:dyDescent="0.25">
      <c r="A36" s="149">
        <v>44109</v>
      </c>
      <c r="B36" s="163">
        <v>2650.73</v>
      </c>
      <c r="C36" s="554" t="s">
        <v>388</v>
      </c>
      <c r="D36" s="548"/>
      <c r="E36" s="549"/>
      <c r="F36" s="149"/>
      <c r="G36" s="89"/>
      <c r="H36" s="475"/>
      <c r="I36" s="534"/>
    </row>
    <row r="37" spans="1:9" s="125" customFormat="1" ht="15" customHeight="1" x14ac:dyDescent="0.25">
      <c r="A37" s="149">
        <v>44109</v>
      </c>
      <c r="B37" s="163">
        <v>2176.94</v>
      </c>
      <c r="C37" s="554" t="s">
        <v>681</v>
      </c>
      <c r="D37" s="548"/>
      <c r="E37" s="549"/>
      <c r="F37" s="149"/>
      <c r="G37" s="89"/>
      <c r="H37" s="475"/>
      <c r="I37" s="534"/>
    </row>
    <row r="38" spans="1:9" s="125" customFormat="1" ht="15" customHeight="1" x14ac:dyDescent="0.25">
      <c r="A38" s="149">
        <v>44109</v>
      </c>
      <c r="B38" s="163">
        <v>2817.98</v>
      </c>
      <c r="C38" s="555" t="s">
        <v>726</v>
      </c>
      <c r="D38" s="551"/>
      <c r="E38" s="552"/>
      <c r="F38" s="149"/>
      <c r="G38" s="89"/>
      <c r="H38" s="475"/>
      <c r="I38" s="534"/>
    </row>
    <row r="39" spans="1:9" s="125" customFormat="1" ht="15" customHeight="1" x14ac:dyDescent="0.25">
      <c r="A39" s="149">
        <v>44109</v>
      </c>
      <c r="B39" s="163">
        <v>73.75</v>
      </c>
      <c r="C39" s="482" t="s">
        <v>273</v>
      </c>
      <c r="D39" s="482"/>
      <c r="E39" s="482"/>
      <c r="F39" s="149"/>
      <c r="G39" s="89"/>
      <c r="H39" s="145"/>
      <c r="I39" s="155"/>
    </row>
    <row r="40" spans="1:9" s="125" customFormat="1" ht="15" customHeight="1" x14ac:dyDescent="0.25">
      <c r="A40" s="149">
        <v>44109</v>
      </c>
      <c r="B40" s="163">
        <v>300</v>
      </c>
      <c r="C40" s="482" t="s">
        <v>239</v>
      </c>
      <c r="D40" s="482"/>
      <c r="E40" s="482"/>
      <c r="F40" s="149"/>
      <c r="G40" s="89"/>
      <c r="H40" s="475"/>
      <c r="I40" s="534"/>
    </row>
    <row r="41" spans="1:9" s="125" customFormat="1" ht="15" customHeight="1" x14ac:dyDescent="0.25">
      <c r="A41" s="149">
        <v>44109</v>
      </c>
      <c r="B41" s="163">
        <v>46.2</v>
      </c>
      <c r="C41" s="556" t="s">
        <v>728</v>
      </c>
      <c r="D41" s="557"/>
      <c r="E41" s="558"/>
      <c r="F41" s="149"/>
      <c r="G41" s="89"/>
      <c r="H41" s="475"/>
      <c r="I41" s="534"/>
    </row>
    <row r="42" spans="1:9" s="125" customFormat="1" ht="15" customHeight="1" x14ac:dyDescent="0.25">
      <c r="A42" s="149">
        <v>44110</v>
      </c>
      <c r="B42" s="163">
        <v>1625.45</v>
      </c>
      <c r="C42" s="482" t="s">
        <v>802</v>
      </c>
      <c r="D42" s="482"/>
      <c r="E42" s="482"/>
      <c r="F42" s="149"/>
      <c r="G42" s="89"/>
      <c r="H42" s="475"/>
      <c r="I42" s="534"/>
    </row>
    <row r="43" spans="1:9" s="125" customFormat="1" ht="15" customHeight="1" x14ac:dyDescent="0.25">
      <c r="A43" s="149">
        <v>44110</v>
      </c>
      <c r="B43" s="163">
        <v>2.09</v>
      </c>
      <c r="C43" s="491" t="s">
        <v>217</v>
      </c>
      <c r="D43" s="512"/>
      <c r="E43" s="543"/>
      <c r="F43" s="149"/>
      <c r="G43" s="89"/>
      <c r="H43" s="475"/>
      <c r="I43" s="534"/>
    </row>
    <row r="44" spans="1:9" s="125" customFormat="1" ht="15" customHeight="1" x14ac:dyDescent="0.25">
      <c r="A44" s="149">
        <v>44110</v>
      </c>
      <c r="B44" s="163">
        <v>310</v>
      </c>
      <c r="C44" s="482" t="s">
        <v>795</v>
      </c>
      <c r="D44" s="482"/>
      <c r="E44" s="482"/>
      <c r="F44" s="149"/>
      <c r="G44" s="89"/>
      <c r="H44" s="475"/>
      <c r="I44" s="534"/>
    </row>
    <row r="45" spans="1:9" s="125" customFormat="1" ht="15" customHeight="1" x14ac:dyDescent="0.25">
      <c r="A45" s="149">
        <v>44110</v>
      </c>
      <c r="B45" s="163">
        <v>1.04</v>
      </c>
      <c r="C45" s="491" t="s">
        <v>217</v>
      </c>
      <c r="D45" s="512"/>
      <c r="E45" s="543"/>
      <c r="F45" s="149"/>
      <c r="G45" s="89"/>
      <c r="H45" s="475"/>
      <c r="I45" s="534"/>
    </row>
    <row r="46" spans="1:9" s="125" customFormat="1" ht="15" customHeight="1" x14ac:dyDescent="0.25">
      <c r="A46" s="149">
        <v>44110</v>
      </c>
      <c r="B46" s="163">
        <v>2000</v>
      </c>
      <c r="C46" s="482" t="s">
        <v>626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44110</v>
      </c>
      <c r="B47" s="163">
        <v>2.09</v>
      </c>
      <c r="C47" s="491" t="s">
        <v>217</v>
      </c>
      <c r="D47" s="512"/>
      <c r="E47" s="543"/>
      <c r="F47" s="149"/>
      <c r="G47" s="89"/>
      <c r="H47" s="145"/>
      <c r="I47" s="155"/>
    </row>
    <row r="48" spans="1:9" s="125" customFormat="1" ht="15" customHeight="1" x14ac:dyDescent="0.25">
      <c r="A48" s="149">
        <v>44110</v>
      </c>
      <c r="B48" s="163">
        <v>3843.67</v>
      </c>
      <c r="C48" s="491" t="s">
        <v>803</v>
      </c>
      <c r="D48" s="512"/>
      <c r="E48" s="543"/>
      <c r="F48" s="149"/>
      <c r="G48" s="89"/>
      <c r="H48" s="145"/>
      <c r="I48" s="155"/>
    </row>
    <row r="49" spans="1:9" s="125" customFormat="1" ht="15" customHeight="1" x14ac:dyDescent="0.25">
      <c r="A49" s="149">
        <v>44110</v>
      </c>
      <c r="B49" s="163">
        <v>2.09</v>
      </c>
      <c r="C49" s="491" t="s">
        <v>217</v>
      </c>
      <c r="D49" s="512"/>
      <c r="E49" s="543"/>
      <c r="F49" s="149"/>
      <c r="G49" s="89"/>
      <c r="H49" s="145"/>
      <c r="I49" s="155"/>
    </row>
    <row r="50" spans="1:9" s="125" customFormat="1" ht="15" customHeight="1" x14ac:dyDescent="0.25">
      <c r="A50" s="149">
        <v>44110</v>
      </c>
      <c r="B50" s="163">
        <v>1500</v>
      </c>
      <c r="C50" s="482" t="s">
        <v>795</v>
      </c>
      <c r="D50" s="482"/>
      <c r="E50" s="482"/>
      <c r="F50" s="149"/>
      <c r="G50" s="89"/>
      <c r="H50" s="145"/>
      <c r="I50" s="155"/>
    </row>
    <row r="51" spans="1:9" s="125" customFormat="1" ht="15" customHeight="1" x14ac:dyDescent="0.25">
      <c r="A51" s="149">
        <v>44110</v>
      </c>
      <c r="B51" s="163">
        <v>2.09</v>
      </c>
      <c r="C51" s="491" t="s">
        <v>217</v>
      </c>
      <c r="D51" s="512"/>
      <c r="E51" s="543"/>
      <c r="F51" s="149"/>
      <c r="G51" s="89"/>
      <c r="H51" s="145"/>
      <c r="I51" s="155"/>
    </row>
    <row r="52" spans="1:9" s="125" customFormat="1" ht="15" customHeight="1" x14ac:dyDescent="0.25">
      <c r="A52" s="149">
        <v>44111</v>
      </c>
      <c r="B52" s="163">
        <v>500</v>
      </c>
      <c r="C52" s="482" t="s">
        <v>628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44111</v>
      </c>
      <c r="B53" s="163">
        <v>1.56</v>
      </c>
      <c r="C53" s="491" t="s">
        <v>217</v>
      </c>
      <c r="D53" s="512"/>
      <c r="E53" s="543"/>
      <c r="F53" s="149"/>
      <c r="G53" s="89"/>
      <c r="H53" s="145"/>
      <c r="I53" s="155"/>
    </row>
    <row r="54" spans="1:9" s="125" customFormat="1" ht="15" customHeight="1" x14ac:dyDescent="0.25">
      <c r="A54" s="149">
        <v>44111</v>
      </c>
      <c r="B54" s="163">
        <v>2000</v>
      </c>
      <c r="C54" s="482" t="s">
        <v>628</v>
      </c>
      <c r="D54" s="482"/>
      <c r="E54" s="482"/>
      <c r="F54" s="149"/>
      <c r="G54" s="89"/>
      <c r="H54" s="145"/>
      <c r="I54" s="155"/>
    </row>
    <row r="55" spans="1:9" s="125" customFormat="1" ht="15" customHeight="1" x14ac:dyDescent="0.25">
      <c r="A55" s="149">
        <v>44111</v>
      </c>
      <c r="B55" s="163">
        <v>2.09</v>
      </c>
      <c r="C55" s="491" t="s">
        <v>217</v>
      </c>
      <c r="D55" s="512"/>
      <c r="E55" s="543"/>
      <c r="F55" s="149"/>
      <c r="G55" s="89"/>
      <c r="H55" s="145"/>
      <c r="I55" s="155"/>
    </row>
    <row r="56" spans="1:9" s="125" customFormat="1" ht="15" customHeight="1" x14ac:dyDescent="0.25">
      <c r="A56" s="149">
        <v>44112</v>
      </c>
      <c r="B56" s="163">
        <v>1500</v>
      </c>
      <c r="C56" s="482" t="s">
        <v>628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44112</v>
      </c>
      <c r="B57" s="163">
        <v>2.09</v>
      </c>
      <c r="C57" s="491" t="s">
        <v>217</v>
      </c>
      <c r="D57" s="512"/>
      <c r="E57" s="543"/>
      <c r="F57" s="149"/>
      <c r="G57" s="89"/>
      <c r="H57" s="145"/>
      <c r="I57" s="155"/>
    </row>
    <row r="58" spans="1:9" s="125" customFormat="1" ht="15" customHeight="1" x14ac:dyDescent="0.25">
      <c r="A58" s="149">
        <v>44112</v>
      </c>
      <c r="B58" s="163">
        <v>1000</v>
      </c>
      <c r="C58" s="482" t="s">
        <v>628</v>
      </c>
      <c r="D58" s="482"/>
      <c r="E58" s="482"/>
      <c r="F58" s="149"/>
      <c r="G58" s="89"/>
      <c r="H58" s="145"/>
      <c r="I58" s="155"/>
    </row>
    <row r="59" spans="1:9" s="125" customFormat="1" ht="15" customHeight="1" x14ac:dyDescent="0.25">
      <c r="A59" s="149">
        <v>44112</v>
      </c>
      <c r="B59" s="163">
        <v>1.05</v>
      </c>
      <c r="C59" s="491" t="s">
        <v>217</v>
      </c>
      <c r="D59" s="512"/>
      <c r="E59" s="543"/>
      <c r="F59" s="149"/>
      <c r="G59" s="89"/>
      <c r="H59" s="145"/>
      <c r="I59" s="155"/>
    </row>
    <row r="60" spans="1:9" s="125" customFormat="1" ht="15" customHeight="1" x14ac:dyDescent="0.25">
      <c r="A60" s="149">
        <v>44112</v>
      </c>
      <c r="B60" s="163">
        <v>4000</v>
      </c>
      <c r="C60" s="482" t="s">
        <v>796</v>
      </c>
      <c r="D60" s="482"/>
      <c r="E60" s="482"/>
      <c r="F60" s="149"/>
      <c r="G60" s="89"/>
      <c r="H60" s="145"/>
      <c r="I60" s="155"/>
    </row>
    <row r="61" spans="1:9" s="125" customFormat="1" ht="15" customHeight="1" x14ac:dyDescent="0.25">
      <c r="A61" s="149">
        <v>44112</v>
      </c>
      <c r="B61" s="163">
        <v>1.04</v>
      </c>
      <c r="C61" s="491" t="s">
        <v>217</v>
      </c>
      <c r="D61" s="512"/>
      <c r="E61" s="543"/>
      <c r="F61" s="149"/>
      <c r="G61" s="89"/>
      <c r="H61" s="145"/>
      <c r="I61" s="155"/>
    </row>
    <row r="62" spans="1:9" s="125" customFormat="1" ht="15" customHeight="1" x14ac:dyDescent="0.25">
      <c r="A62" s="149">
        <v>44115</v>
      </c>
      <c r="B62" s="163">
        <v>140</v>
      </c>
      <c r="C62" s="482" t="s">
        <v>529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44116</v>
      </c>
      <c r="B63" s="163">
        <v>1000</v>
      </c>
      <c r="C63" s="482" t="s">
        <v>628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44116</v>
      </c>
      <c r="B64" s="163">
        <v>1.04</v>
      </c>
      <c r="C64" s="491" t="s">
        <v>217</v>
      </c>
      <c r="D64" s="512"/>
      <c r="E64" s="543"/>
      <c r="F64" s="149"/>
      <c r="G64" s="89"/>
      <c r="H64" s="145"/>
      <c r="I64" s="155"/>
    </row>
    <row r="65" spans="1:9" s="125" customFormat="1" ht="15" customHeight="1" x14ac:dyDescent="0.25">
      <c r="A65" s="149">
        <v>44117</v>
      </c>
      <c r="B65" s="163">
        <v>1600</v>
      </c>
      <c r="C65" s="482" t="s">
        <v>628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44117</v>
      </c>
      <c r="B66" s="163">
        <v>2.09</v>
      </c>
      <c r="C66" s="491" t="s">
        <v>217</v>
      </c>
      <c r="D66" s="512"/>
      <c r="E66" s="543"/>
      <c r="F66" s="149"/>
      <c r="G66" s="89"/>
      <c r="H66" s="145"/>
      <c r="I66" s="155"/>
    </row>
    <row r="67" spans="1:9" s="125" customFormat="1" ht="15" customHeight="1" x14ac:dyDescent="0.25">
      <c r="A67" s="149">
        <v>44117</v>
      </c>
      <c r="B67" s="163">
        <v>1831.95</v>
      </c>
      <c r="C67" s="482" t="s">
        <v>804</v>
      </c>
      <c r="D67" s="482"/>
      <c r="E67" s="482"/>
      <c r="F67" s="149"/>
      <c r="G67" s="89"/>
      <c r="H67" s="145"/>
      <c r="I67" s="155"/>
    </row>
    <row r="68" spans="1:9" s="125" customFormat="1" ht="15" customHeight="1" x14ac:dyDescent="0.25">
      <c r="A68" s="149">
        <v>44117</v>
      </c>
      <c r="B68" s="163">
        <v>2.09</v>
      </c>
      <c r="C68" s="491" t="s">
        <v>217</v>
      </c>
      <c r="D68" s="512"/>
      <c r="E68" s="543"/>
      <c r="F68" s="149"/>
      <c r="G68" s="89"/>
      <c r="H68" s="145"/>
      <c r="I68" s="155"/>
    </row>
    <row r="69" spans="1:9" s="125" customFormat="1" ht="15" customHeight="1" x14ac:dyDescent="0.25">
      <c r="A69" s="149">
        <v>44117</v>
      </c>
      <c r="B69" s="163">
        <v>69.900000000000006</v>
      </c>
      <c r="C69" s="482" t="s">
        <v>273</v>
      </c>
      <c r="D69" s="482"/>
      <c r="E69" s="482"/>
      <c r="F69" s="149"/>
      <c r="G69" s="89"/>
      <c r="H69" s="145"/>
      <c r="I69" s="155"/>
    </row>
    <row r="70" spans="1:9" s="125" customFormat="1" ht="15" customHeight="1" x14ac:dyDescent="0.25">
      <c r="A70" s="149">
        <v>44117</v>
      </c>
      <c r="B70" s="163">
        <v>275</v>
      </c>
      <c r="C70" s="482" t="s">
        <v>18</v>
      </c>
      <c r="D70" s="482"/>
      <c r="E70" s="482"/>
      <c r="F70" s="149"/>
      <c r="G70" s="89"/>
      <c r="H70" s="145"/>
      <c r="I70" s="155"/>
    </row>
    <row r="71" spans="1:9" s="125" customFormat="1" ht="15" customHeight="1" x14ac:dyDescent="0.25">
      <c r="A71" s="149">
        <v>44117</v>
      </c>
      <c r="B71" s="163">
        <v>774</v>
      </c>
      <c r="C71" s="482" t="s">
        <v>570</v>
      </c>
      <c r="D71" s="482"/>
      <c r="E71" s="482"/>
      <c r="F71" s="149"/>
      <c r="G71" s="89"/>
      <c r="H71" s="145"/>
      <c r="I71" s="155"/>
    </row>
    <row r="72" spans="1:9" s="125" customFormat="1" ht="15" customHeight="1" x14ac:dyDescent="0.25">
      <c r="A72" s="149">
        <v>44117</v>
      </c>
      <c r="B72" s="163">
        <v>284</v>
      </c>
      <c r="C72" s="482" t="s">
        <v>18</v>
      </c>
      <c r="D72" s="482"/>
      <c r="E72" s="482"/>
      <c r="F72" s="149"/>
      <c r="G72" s="89"/>
      <c r="H72" s="145"/>
      <c r="I72" s="155"/>
    </row>
    <row r="73" spans="1:9" s="125" customFormat="1" ht="15" customHeight="1" x14ac:dyDescent="0.25">
      <c r="A73" s="149">
        <v>44117</v>
      </c>
      <c r="B73" s="163">
        <v>54</v>
      </c>
      <c r="C73" s="482" t="s">
        <v>19</v>
      </c>
      <c r="D73" s="482"/>
      <c r="E73" s="482"/>
      <c r="F73" s="149"/>
      <c r="G73" s="89"/>
      <c r="H73" s="145"/>
      <c r="I73" s="155"/>
    </row>
    <row r="74" spans="1:9" s="125" customFormat="1" ht="15" customHeight="1" x14ac:dyDescent="0.25">
      <c r="A74" s="149">
        <v>44117</v>
      </c>
      <c r="B74" s="163">
        <v>52</v>
      </c>
      <c r="C74" s="482" t="s">
        <v>194</v>
      </c>
      <c r="D74" s="482"/>
      <c r="E74" s="482"/>
      <c r="F74" s="149"/>
      <c r="G74" s="89"/>
      <c r="H74" s="145"/>
      <c r="I74" s="155"/>
    </row>
    <row r="75" spans="1:9" s="125" customFormat="1" ht="15" customHeight="1" x14ac:dyDescent="0.25">
      <c r="A75" s="149">
        <v>44117</v>
      </c>
      <c r="B75" s="163">
        <v>307</v>
      </c>
      <c r="C75" s="482" t="s">
        <v>543</v>
      </c>
      <c r="D75" s="482"/>
      <c r="E75" s="482"/>
      <c r="F75" s="149"/>
      <c r="G75" s="89"/>
      <c r="H75" s="145"/>
      <c r="I75" s="155"/>
    </row>
    <row r="76" spans="1:9" s="125" customFormat="1" ht="15" customHeight="1" x14ac:dyDescent="0.25">
      <c r="A76" s="149">
        <v>44117</v>
      </c>
      <c r="B76" s="163">
        <v>515</v>
      </c>
      <c r="C76" s="482" t="s">
        <v>20</v>
      </c>
      <c r="D76" s="482"/>
      <c r="E76" s="482"/>
      <c r="F76" s="149"/>
      <c r="G76" s="89"/>
      <c r="H76" s="145"/>
      <c r="I76" s="155"/>
    </row>
    <row r="77" spans="1:9" s="125" customFormat="1" ht="15" customHeight="1" x14ac:dyDescent="0.25">
      <c r="A77" s="149">
        <v>44117</v>
      </c>
      <c r="B77" s="163">
        <v>111</v>
      </c>
      <c r="C77" s="482" t="s">
        <v>21</v>
      </c>
      <c r="D77" s="482"/>
      <c r="E77" s="482"/>
      <c r="F77" s="149"/>
      <c r="G77" s="89"/>
      <c r="H77" s="145"/>
      <c r="I77" s="155"/>
    </row>
    <row r="78" spans="1:9" s="125" customFormat="1" ht="15" customHeight="1" x14ac:dyDescent="0.25">
      <c r="A78" s="149">
        <v>44117</v>
      </c>
      <c r="B78" s="163">
        <v>36</v>
      </c>
      <c r="C78" s="569" t="s">
        <v>22</v>
      </c>
      <c r="D78" s="512"/>
      <c r="E78" s="543"/>
      <c r="F78" s="149"/>
      <c r="G78" s="89"/>
      <c r="H78" s="145"/>
      <c r="I78" s="155"/>
    </row>
    <row r="79" spans="1:9" s="125" customFormat="1" ht="15" customHeight="1" x14ac:dyDescent="0.25">
      <c r="A79" s="149">
        <v>44118</v>
      </c>
      <c r="B79" s="163">
        <v>3000</v>
      </c>
      <c r="C79" s="482" t="s">
        <v>628</v>
      </c>
      <c r="D79" s="482"/>
      <c r="E79" s="482"/>
      <c r="F79" s="149"/>
      <c r="G79" s="89"/>
      <c r="H79" s="145"/>
      <c r="I79" s="155"/>
    </row>
    <row r="80" spans="1:9" s="125" customFormat="1" ht="15" customHeight="1" x14ac:dyDescent="0.25">
      <c r="A80" s="149">
        <v>44118</v>
      </c>
      <c r="B80" s="163">
        <v>2.09</v>
      </c>
      <c r="C80" s="491" t="s">
        <v>217</v>
      </c>
      <c r="D80" s="512"/>
      <c r="E80" s="543"/>
      <c r="F80" s="149"/>
      <c r="G80" s="89"/>
      <c r="H80" s="145"/>
      <c r="I80" s="155"/>
    </row>
    <row r="81" spans="1:9" s="125" customFormat="1" ht="15" customHeight="1" x14ac:dyDescent="0.25">
      <c r="A81" s="149">
        <v>44119</v>
      </c>
      <c r="B81" s="163">
        <v>2500</v>
      </c>
      <c r="C81" s="482" t="s">
        <v>797</v>
      </c>
      <c r="D81" s="482"/>
      <c r="E81" s="482"/>
      <c r="F81" s="149"/>
      <c r="G81" s="89"/>
      <c r="H81" s="145"/>
      <c r="I81" s="155"/>
    </row>
    <row r="82" spans="1:9" s="125" customFormat="1" ht="15" customHeight="1" x14ac:dyDescent="0.25">
      <c r="A82" s="149">
        <v>44119</v>
      </c>
      <c r="B82" s="163">
        <v>2.09</v>
      </c>
      <c r="C82" s="491" t="s">
        <v>217</v>
      </c>
      <c r="D82" s="512"/>
      <c r="E82" s="543"/>
      <c r="F82" s="149"/>
      <c r="G82" s="89"/>
      <c r="H82" s="145"/>
      <c r="I82" s="155"/>
    </row>
    <row r="83" spans="1:9" s="125" customFormat="1" ht="15" customHeight="1" x14ac:dyDescent="0.25">
      <c r="A83" s="149">
        <v>44122</v>
      </c>
      <c r="B83" s="163">
        <v>140</v>
      </c>
      <c r="C83" s="482" t="s">
        <v>529</v>
      </c>
      <c r="D83" s="482"/>
      <c r="E83" s="482"/>
      <c r="F83" s="149"/>
      <c r="G83" s="89"/>
      <c r="H83" s="145"/>
      <c r="I83" s="155"/>
    </row>
    <row r="84" spans="1:9" s="125" customFormat="1" ht="15" customHeight="1" x14ac:dyDescent="0.25">
      <c r="A84" s="149">
        <v>44123</v>
      </c>
      <c r="B84" s="163">
        <v>1000</v>
      </c>
      <c r="C84" s="482" t="s">
        <v>628</v>
      </c>
      <c r="D84" s="482"/>
      <c r="E84" s="482"/>
      <c r="F84" s="149"/>
      <c r="G84" s="89"/>
      <c r="H84" s="145"/>
      <c r="I84" s="155"/>
    </row>
    <row r="85" spans="1:9" s="125" customFormat="1" ht="15" customHeight="1" x14ac:dyDescent="0.25">
      <c r="A85" s="149">
        <v>44123</v>
      </c>
      <c r="B85" s="163">
        <v>1.04</v>
      </c>
      <c r="C85" s="491" t="s">
        <v>217</v>
      </c>
      <c r="D85" s="512"/>
      <c r="E85" s="543"/>
      <c r="F85" s="149"/>
      <c r="G85" s="89"/>
      <c r="H85" s="145"/>
      <c r="I85" s="155"/>
    </row>
    <row r="86" spans="1:9" s="125" customFormat="1" ht="15" customHeight="1" x14ac:dyDescent="0.25">
      <c r="A86" s="149">
        <v>44124</v>
      </c>
      <c r="B86" s="163">
        <v>1771.2</v>
      </c>
      <c r="C86" s="482" t="s">
        <v>805</v>
      </c>
      <c r="D86" s="482"/>
      <c r="E86" s="482"/>
      <c r="F86" s="149"/>
      <c r="G86" s="89"/>
      <c r="H86" s="145"/>
      <c r="I86" s="155"/>
    </row>
    <row r="87" spans="1:9" s="125" customFormat="1" ht="15" customHeight="1" x14ac:dyDescent="0.25">
      <c r="A87" s="149">
        <v>44124</v>
      </c>
      <c r="B87" s="163">
        <v>2.09</v>
      </c>
      <c r="C87" s="491" t="s">
        <v>217</v>
      </c>
      <c r="D87" s="512"/>
      <c r="E87" s="543"/>
      <c r="F87" s="149"/>
      <c r="G87" s="89"/>
      <c r="H87" s="145"/>
      <c r="I87" s="155"/>
    </row>
    <row r="88" spans="1:9" s="125" customFormat="1" ht="15" customHeight="1" x14ac:dyDescent="0.25">
      <c r="A88" s="149">
        <v>44124</v>
      </c>
      <c r="B88" s="163">
        <v>1996.56</v>
      </c>
      <c r="C88" s="482" t="s">
        <v>806</v>
      </c>
      <c r="D88" s="482"/>
      <c r="E88" s="482"/>
      <c r="F88" s="149"/>
      <c r="G88" s="89"/>
      <c r="H88" s="145"/>
      <c r="I88" s="155"/>
    </row>
    <row r="89" spans="1:9" s="125" customFormat="1" ht="15" customHeight="1" x14ac:dyDescent="0.25">
      <c r="A89" s="149">
        <v>44124</v>
      </c>
      <c r="B89" s="163">
        <v>2.09</v>
      </c>
      <c r="C89" s="491" t="s">
        <v>217</v>
      </c>
      <c r="D89" s="512"/>
      <c r="E89" s="543"/>
      <c r="F89" s="149"/>
      <c r="G89" s="89"/>
      <c r="H89" s="145"/>
      <c r="I89" s="155"/>
    </row>
    <row r="90" spans="1:9" s="125" customFormat="1" ht="15" customHeight="1" x14ac:dyDescent="0.25">
      <c r="A90" s="149">
        <v>44125</v>
      </c>
      <c r="B90" s="163">
        <v>4000</v>
      </c>
      <c r="C90" s="482" t="s">
        <v>798</v>
      </c>
      <c r="D90" s="482"/>
      <c r="E90" s="482"/>
      <c r="F90" s="149"/>
      <c r="G90" s="89"/>
      <c r="H90" s="145"/>
      <c r="I90" s="155"/>
    </row>
    <row r="91" spans="1:9" s="125" customFormat="1" ht="15" customHeight="1" x14ac:dyDescent="0.25">
      <c r="A91" s="149">
        <v>44125</v>
      </c>
      <c r="B91" s="163">
        <v>2.09</v>
      </c>
      <c r="C91" s="491" t="s">
        <v>217</v>
      </c>
      <c r="D91" s="512"/>
      <c r="E91" s="543"/>
      <c r="F91" s="149"/>
      <c r="G91" s="89"/>
      <c r="H91" s="145"/>
      <c r="I91" s="155"/>
    </row>
    <row r="92" spans="1:9" s="125" customFormat="1" ht="15" customHeight="1" x14ac:dyDescent="0.25">
      <c r="A92" s="149">
        <v>44126</v>
      </c>
      <c r="B92" s="163">
        <v>2000</v>
      </c>
      <c r="C92" s="482" t="s">
        <v>628</v>
      </c>
      <c r="D92" s="482"/>
      <c r="E92" s="482"/>
      <c r="F92" s="149"/>
      <c r="G92" s="89"/>
      <c r="H92" s="145"/>
      <c r="I92" s="155"/>
    </row>
    <row r="93" spans="1:9" s="125" customFormat="1" ht="15" customHeight="1" x14ac:dyDescent="0.25">
      <c r="A93" s="149">
        <v>44126</v>
      </c>
      <c r="B93" s="163">
        <v>3.14</v>
      </c>
      <c r="C93" s="491" t="s">
        <v>217</v>
      </c>
      <c r="D93" s="512"/>
      <c r="E93" s="543"/>
      <c r="F93" s="149"/>
      <c r="G93" s="89"/>
      <c r="H93" s="145"/>
      <c r="I93" s="155"/>
    </row>
    <row r="94" spans="1:9" s="125" customFormat="1" ht="15" customHeight="1" x14ac:dyDescent="0.25">
      <c r="A94" s="149">
        <v>44127</v>
      </c>
      <c r="B94" s="163">
        <v>140</v>
      </c>
      <c r="C94" s="482" t="s">
        <v>529</v>
      </c>
      <c r="D94" s="482"/>
      <c r="E94" s="482"/>
      <c r="F94" s="149"/>
      <c r="G94" s="89"/>
      <c r="H94" s="145"/>
      <c r="I94" s="155"/>
    </row>
    <row r="95" spans="1:9" s="125" customFormat="1" ht="15" customHeight="1" x14ac:dyDescent="0.25">
      <c r="A95" s="149">
        <v>44130</v>
      </c>
      <c r="B95" s="163">
        <v>3868.45</v>
      </c>
      <c r="C95" s="491" t="s">
        <v>776</v>
      </c>
      <c r="D95" s="512"/>
      <c r="E95" s="543"/>
      <c r="F95" s="149"/>
      <c r="G95" s="89"/>
      <c r="H95" s="145"/>
      <c r="I95" s="155"/>
    </row>
    <row r="96" spans="1:9" s="125" customFormat="1" ht="15" customHeight="1" x14ac:dyDescent="0.25">
      <c r="A96" s="149">
        <v>44130</v>
      </c>
      <c r="B96" s="163">
        <v>500</v>
      </c>
      <c r="C96" s="554" t="s">
        <v>736</v>
      </c>
      <c r="D96" s="548"/>
      <c r="E96" s="549"/>
      <c r="F96" s="149"/>
      <c r="G96" s="89"/>
      <c r="H96" s="145"/>
      <c r="I96" s="155"/>
    </row>
    <row r="97" spans="1:9" s="125" customFormat="1" ht="15" customHeight="1" x14ac:dyDescent="0.25">
      <c r="A97" s="149">
        <v>44130</v>
      </c>
      <c r="B97" s="163">
        <v>0.53</v>
      </c>
      <c r="C97" s="491" t="s">
        <v>217</v>
      </c>
      <c r="D97" s="512"/>
      <c r="E97" s="543"/>
      <c r="F97" s="149"/>
      <c r="G97" s="89"/>
      <c r="H97" s="145"/>
      <c r="I97" s="155"/>
    </row>
    <row r="98" spans="1:9" s="125" customFormat="1" ht="15" customHeight="1" x14ac:dyDescent="0.25">
      <c r="A98" s="149">
        <v>44131</v>
      </c>
      <c r="B98" s="163">
        <v>1271.47</v>
      </c>
      <c r="C98" s="576" t="s">
        <v>807</v>
      </c>
      <c r="D98" s="577"/>
      <c r="E98" s="578"/>
      <c r="F98" s="149"/>
      <c r="G98" s="89"/>
      <c r="H98" s="145"/>
      <c r="I98" s="155"/>
    </row>
    <row r="99" spans="1:9" s="125" customFormat="1" ht="15" customHeight="1" x14ac:dyDescent="0.25">
      <c r="A99" s="149">
        <v>44131</v>
      </c>
      <c r="B99" s="163">
        <v>2.09</v>
      </c>
      <c r="C99" s="491" t="s">
        <v>217</v>
      </c>
      <c r="D99" s="512"/>
      <c r="E99" s="543"/>
      <c r="F99" s="149"/>
      <c r="G99" s="89"/>
      <c r="H99" s="145"/>
      <c r="I99" s="155"/>
    </row>
    <row r="100" spans="1:9" s="125" customFormat="1" ht="15" customHeight="1" x14ac:dyDescent="0.25">
      <c r="A100" s="149">
        <v>44132</v>
      </c>
      <c r="B100" s="163">
        <v>2164</v>
      </c>
      <c r="C100" s="482" t="s">
        <v>799</v>
      </c>
      <c r="D100" s="482"/>
      <c r="E100" s="482"/>
      <c r="F100" s="149"/>
      <c r="G100" s="89"/>
      <c r="H100" s="145"/>
      <c r="I100" s="155"/>
    </row>
    <row r="101" spans="1:9" s="125" customFormat="1" ht="15" customHeight="1" x14ac:dyDescent="0.25">
      <c r="A101" s="149">
        <v>44132</v>
      </c>
      <c r="B101" s="163">
        <v>2.09</v>
      </c>
      <c r="C101" s="491" t="s">
        <v>217</v>
      </c>
      <c r="D101" s="512"/>
      <c r="E101" s="543"/>
      <c r="F101" s="149"/>
      <c r="G101" s="89"/>
      <c r="H101" s="145"/>
      <c r="I101" s="155"/>
    </row>
    <row r="102" spans="1:9" s="125" customFormat="1" ht="15" customHeight="1" x14ac:dyDescent="0.25">
      <c r="A102" s="149">
        <v>44132</v>
      </c>
      <c r="B102" s="163">
        <v>1500</v>
      </c>
      <c r="C102" s="482" t="s">
        <v>800</v>
      </c>
      <c r="D102" s="482"/>
      <c r="E102" s="482"/>
      <c r="F102" s="149"/>
      <c r="G102" s="89"/>
      <c r="H102" s="145"/>
      <c r="I102" s="155"/>
    </row>
    <row r="103" spans="1:9" s="125" customFormat="1" ht="15" customHeight="1" x14ac:dyDescent="0.25">
      <c r="A103" s="149">
        <v>44132</v>
      </c>
      <c r="B103" s="163">
        <v>2.09</v>
      </c>
      <c r="C103" s="491" t="s">
        <v>217</v>
      </c>
      <c r="D103" s="512"/>
      <c r="E103" s="543"/>
      <c r="F103" s="149"/>
      <c r="G103" s="89"/>
      <c r="H103" s="145"/>
      <c r="I103" s="155"/>
    </row>
    <row r="104" spans="1:9" s="125" customFormat="1" ht="15" customHeight="1" x14ac:dyDescent="0.25">
      <c r="A104" s="149">
        <v>44132</v>
      </c>
      <c r="B104" s="163">
        <v>140</v>
      </c>
      <c r="C104" s="482" t="s">
        <v>529</v>
      </c>
      <c r="D104" s="482"/>
      <c r="E104" s="482"/>
      <c r="F104" s="149"/>
      <c r="G104" s="89"/>
      <c r="H104" s="145"/>
      <c r="I104" s="155"/>
    </row>
    <row r="105" spans="1:9" s="125" customFormat="1" ht="15" customHeight="1" x14ac:dyDescent="0.25">
      <c r="A105" s="149">
        <v>44134</v>
      </c>
      <c r="B105" s="163">
        <v>2324</v>
      </c>
      <c r="C105" s="544" t="s">
        <v>397</v>
      </c>
      <c r="D105" s="545"/>
      <c r="E105" s="546"/>
      <c r="F105" s="149"/>
      <c r="G105" s="89"/>
      <c r="H105" s="145"/>
      <c r="I105" s="155"/>
    </row>
    <row r="106" spans="1:9" s="125" customFormat="1" ht="15" customHeight="1" x14ac:dyDescent="0.25">
      <c r="A106" s="149">
        <v>44134</v>
      </c>
      <c r="B106" s="163">
        <v>2.09</v>
      </c>
      <c r="C106" s="491" t="s">
        <v>217</v>
      </c>
      <c r="D106" s="512"/>
      <c r="E106" s="543"/>
      <c r="F106" s="149"/>
      <c r="G106" s="89"/>
      <c r="H106" s="145"/>
      <c r="I106" s="155"/>
    </row>
    <row r="107" spans="1:9" s="125" customFormat="1" ht="15" customHeight="1" x14ac:dyDescent="0.25">
      <c r="A107" s="149">
        <v>44134</v>
      </c>
      <c r="B107" s="163">
        <v>775</v>
      </c>
      <c r="C107" s="550" t="s">
        <v>693</v>
      </c>
      <c r="D107" s="551"/>
      <c r="E107" s="552"/>
      <c r="F107" s="149"/>
      <c r="G107" s="89"/>
      <c r="H107" s="145"/>
      <c r="I107" s="155"/>
    </row>
    <row r="108" spans="1:9" s="125" customFormat="1" ht="15" customHeight="1" x14ac:dyDescent="0.25">
      <c r="A108" s="149">
        <v>44134</v>
      </c>
      <c r="B108" s="163">
        <v>775</v>
      </c>
      <c r="C108" s="547" t="s">
        <v>692</v>
      </c>
      <c r="D108" s="548"/>
      <c r="E108" s="549"/>
      <c r="F108" s="149"/>
      <c r="G108" s="89"/>
      <c r="H108" s="145"/>
      <c r="I108" s="155"/>
    </row>
    <row r="109" spans="1:9" s="125" customFormat="1" ht="15" customHeight="1" x14ac:dyDescent="0.25">
      <c r="A109" s="149">
        <v>44134</v>
      </c>
      <c r="B109" s="163">
        <v>0.53</v>
      </c>
      <c r="C109" s="491" t="s">
        <v>217</v>
      </c>
      <c r="D109" s="512"/>
      <c r="E109" s="543"/>
      <c r="F109" s="149"/>
      <c r="G109" s="89"/>
      <c r="H109" s="145"/>
      <c r="I109" s="155"/>
    </row>
    <row r="110" spans="1:9" s="125" customFormat="1" ht="15" customHeight="1" x14ac:dyDescent="0.25">
      <c r="A110" s="149">
        <v>44134</v>
      </c>
      <c r="B110" s="163">
        <v>775</v>
      </c>
      <c r="C110" s="547" t="s">
        <v>289</v>
      </c>
      <c r="D110" s="548"/>
      <c r="E110" s="549"/>
      <c r="F110" s="149"/>
      <c r="G110" s="89"/>
      <c r="H110" s="145"/>
      <c r="I110" s="155"/>
    </row>
    <row r="111" spans="1:9" s="125" customFormat="1" ht="15" customHeight="1" x14ac:dyDescent="0.25">
      <c r="A111" s="149">
        <v>44134</v>
      </c>
      <c r="B111" s="163">
        <v>1.04</v>
      </c>
      <c r="C111" s="491" t="s">
        <v>217</v>
      </c>
      <c r="D111" s="512"/>
      <c r="E111" s="543"/>
      <c r="F111" s="149"/>
      <c r="G111" s="89"/>
      <c r="H111" s="145"/>
      <c r="I111" s="155"/>
    </row>
    <row r="112" spans="1:9" s="125" customFormat="1" ht="15" customHeight="1" x14ac:dyDescent="0.25">
      <c r="A112" s="149">
        <v>44134</v>
      </c>
      <c r="B112" s="163">
        <v>231</v>
      </c>
      <c r="C112" s="547" t="s">
        <v>808</v>
      </c>
      <c r="D112" s="548"/>
      <c r="E112" s="549"/>
      <c r="F112" s="149"/>
      <c r="G112" s="89"/>
      <c r="H112" s="145"/>
      <c r="I112" s="155"/>
    </row>
    <row r="113" spans="1:9" s="125" customFormat="1" ht="15" customHeight="1" x14ac:dyDescent="0.25">
      <c r="A113" s="149">
        <v>44134</v>
      </c>
      <c r="B113" s="163">
        <v>1.04</v>
      </c>
      <c r="C113" s="491" t="s">
        <v>217</v>
      </c>
      <c r="D113" s="512"/>
      <c r="E113" s="543"/>
      <c r="F113" s="149"/>
      <c r="G113" s="89"/>
      <c r="H113" s="145"/>
      <c r="I113" s="155"/>
    </row>
    <row r="114" spans="1:9" s="125" customFormat="1" ht="15" customHeight="1" x14ac:dyDescent="0.25">
      <c r="A114" s="149">
        <v>44135</v>
      </c>
      <c r="B114" s="163">
        <v>800</v>
      </c>
      <c r="C114" s="482" t="s">
        <v>628</v>
      </c>
      <c r="D114" s="482"/>
      <c r="E114" s="482"/>
      <c r="F114" s="149"/>
      <c r="G114" s="89"/>
      <c r="H114" s="145"/>
      <c r="I114" s="155"/>
    </row>
    <row r="115" spans="1:9" s="125" customFormat="1" ht="15" customHeight="1" x14ac:dyDescent="0.25">
      <c r="A115" s="149">
        <v>44135</v>
      </c>
      <c r="B115" s="163">
        <v>0.53</v>
      </c>
      <c r="C115" s="491" t="s">
        <v>217</v>
      </c>
      <c r="D115" s="512"/>
      <c r="E115" s="543"/>
      <c r="F115" s="149"/>
      <c r="G115" s="89"/>
      <c r="H115" s="145"/>
      <c r="I115" s="155"/>
    </row>
    <row r="116" spans="1:9" s="125" customFormat="1" ht="15" customHeight="1" x14ac:dyDescent="0.25">
      <c r="A116" s="149">
        <v>44135</v>
      </c>
      <c r="B116" s="163">
        <v>1000</v>
      </c>
      <c r="C116" s="482" t="s">
        <v>628</v>
      </c>
      <c r="D116" s="482"/>
      <c r="E116" s="482"/>
      <c r="F116" s="149"/>
      <c r="G116" s="89"/>
      <c r="H116" s="145"/>
      <c r="I116" s="155"/>
    </row>
    <row r="117" spans="1:9" s="125" customFormat="1" ht="15" customHeight="1" x14ac:dyDescent="0.25">
      <c r="A117" s="149">
        <v>44135</v>
      </c>
      <c r="B117" s="163">
        <v>0.53</v>
      </c>
      <c r="C117" s="491" t="s">
        <v>217</v>
      </c>
      <c r="D117" s="512"/>
      <c r="E117" s="543"/>
      <c r="F117" s="149"/>
      <c r="G117" s="89"/>
      <c r="H117" s="145"/>
      <c r="I117" s="155"/>
    </row>
    <row r="118" spans="1:9" s="125" customFormat="1" ht="15" customHeight="1" x14ac:dyDescent="0.25">
      <c r="A118" s="149">
        <v>44135</v>
      </c>
      <c r="B118" s="163">
        <v>140</v>
      </c>
      <c r="C118" s="482" t="s">
        <v>529</v>
      </c>
      <c r="D118" s="482"/>
      <c r="E118" s="482"/>
      <c r="F118" s="149"/>
      <c r="G118" s="89"/>
      <c r="H118" s="145"/>
      <c r="I118" s="155"/>
    </row>
  </sheetData>
  <mergeCells count="151">
    <mergeCell ref="C110:E110"/>
    <mergeCell ref="C118:E118"/>
    <mergeCell ref="C111:E111"/>
    <mergeCell ref="C112:E112"/>
    <mergeCell ref="C113:E113"/>
    <mergeCell ref="C114:E114"/>
    <mergeCell ref="C115:E115"/>
    <mergeCell ref="C117:E117"/>
    <mergeCell ref="C116:E116"/>
    <mergeCell ref="C104:E104"/>
    <mergeCell ref="C105:E105"/>
    <mergeCell ref="C106:E106"/>
    <mergeCell ref="C107:E107"/>
    <mergeCell ref="C108:E108"/>
    <mergeCell ref="C109:E109"/>
    <mergeCell ref="C98:E98"/>
    <mergeCell ref="C99:E99"/>
    <mergeCell ref="C100:E100"/>
    <mergeCell ref="C101:E101"/>
    <mergeCell ref="C102:E102"/>
    <mergeCell ref="C103:E103"/>
    <mergeCell ref="C92:E92"/>
    <mergeCell ref="C93:E93"/>
    <mergeCell ref="C94:E94"/>
    <mergeCell ref="C95:E95"/>
    <mergeCell ref="C96:E96"/>
    <mergeCell ref="C97:E97"/>
    <mergeCell ref="C86:E86"/>
    <mergeCell ref="C87:E87"/>
    <mergeCell ref="C88:E88"/>
    <mergeCell ref="C89:E89"/>
    <mergeCell ref="C90:E90"/>
    <mergeCell ref="C91:E91"/>
    <mergeCell ref="C80:E80"/>
    <mergeCell ref="C81:E81"/>
    <mergeCell ref="C82:E82"/>
    <mergeCell ref="C83:E83"/>
    <mergeCell ref="C84:E84"/>
    <mergeCell ref="C85:E85"/>
    <mergeCell ref="C74:E74"/>
    <mergeCell ref="C75:E75"/>
    <mergeCell ref="C76:E76"/>
    <mergeCell ref="C77:E77"/>
    <mergeCell ref="C78:E78"/>
    <mergeCell ref="C79:E79"/>
    <mergeCell ref="C68:E68"/>
    <mergeCell ref="C69:E69"/>
    <mergeCell ref="C70:E70"/>
    <mergeCell ref="C71:E71"/>
    <mergeCell ref="C72:E72"/>
    <mergeCell ref="C73:E73"/>
    <mergeCell ref="C62:E62"/>
    <mergeCell ref="C63:E63"/>
    <mergeCell ref="C64:E64"/>
    <mergeCell ref="C65:E65"/>
    <mergeCell ref="C66:E66"/>
    <mergeCell ref="C67:E67"/>
    <mergeCell ref="C56:E56"/>
    <mergeCell ref="C57:E57"/>
    <mergeCell ref="C58:E58"/>
    <mergeCell ref="C59:E59"/>
    <mergeCell ref="C60:E60"/>
    <mergeCell ref="C61:E61"/>
    <mergeCell ref="C50:E50"/>
    <mergeCell ref="C51:E51"/>
    <mergeCell ref="C52:E52"/>
    <mergeCell ref="C53:E53"/>
    <mergeCell ref="C54:E54"/>
    <mergeCell ref="C55:E55"/>
    <mergeCell ref="C45:E45"/>
    <mergeCell ref="H45:I45"/>
    <mergeCell ref="C46:E46"/>
    <mergeCell ref="C47:E47"/>
    <mergeCell ref="C48:E48"/>
    <mergeCell ref="C49:E49"/>
    <mergeCell ref="C42:E42"/>
    <mergeCell ref="H42:I42"/>
    <mergeCell ref="C43:E43"/>
    <mergeCell ref="H43:I43"/>
    <mergeCell ref="C44:E44"/>
    <mergeCell ref="H44:I44"/>
    <mergeCell ref="C38:E38"/>
    <mergeCell ref="H38:I38"/>
    <mergeCell ref="C39:E39"/>
    <mergeCell ref="C40:E40"/>
    <mergeCell ref="H40:I40"/>
    <mergeCell ref="C41:E41"/>
    <mergeCell ref="H41:I41"/>
    <mergeCell ref="C34:E34"/>
    <mergeCell ref="H34:I34"/>
    <mergeCell ref="C35:E35"/>
    <mergeCell ref="C36:E36"/>
    <mergeCell ref="H36:I36"/>
    <mergeCell ref="C37:E37"/>
    <mergeCell ref="H37:I37"/>
    <mergeCell ref="C30:E30"/>
    <mergeCell ref="C31:E31"/>
    <mergeCell ref="H31:I31"/>
    <mergeCell ref="C32:E32"/>
    <mergeCell ref="C33:E33"/>
    <mergeCell ref="H33:I33"/>
    <mergeCell ref="C26:E26"/>
    <mergeCell ref="H26:I26"/>
    <mergeCell ref="C27:E27"/>
    <mergeCell ref="C28:E28"/>
    <mergeCell ref="H28:I28"/>
    <mergeCell ref="C29:E29"/>
    <mergeCell ref="C23:E23"/>
    <mergeCell ref="H23:I23"/>
    <mergeCell ref="C24:E24"/>
    <mergeCell ref="H24:I24"/>
    <mergeCell ref="C25:E25"/>
    <mergeCell ref="H25:I25"/>
    <mergeCell ref="C20:E20"/>
    <mergeCell ref="H20:I20"/>
    <mergeCell ref="C21:E21"/>
    <mergeCell ref="H21:I21"/>
    <mergeCell ref="C22:E22"/>
    <mergeCell ref="H22:I22"/>
    <mergeCell ref="C17:E17"/>
    <mergeCell ref="H17:I17"/>
    <mergeCell ref="C18:E18"/>
    <mergeCell ref="H18:I18"/>
    <mergeCell ref="C19:E19"/>
    <mergeCell ref="H19:I19"/>
    <mergeCell ref="A13:I13"/>
    <mergeCell ref="A14:I14"/>
    <mergeCell ref="A15:E15"/>
    <mergeCell ref="F15:I15"/>
    <mergeCell ref="C16:E16"/>
    <mergeCell ref="H16:I16"/>
    <mergeCell ref="C10:D10"/>
    <mergeCell ref="C11:D11"/>
    <mergeCell ref="G11:H11"/>
    <mergeCell ref="C12:D12"/>
    <mergeCell ref="G12:H12"/>
    <mergeCell ref="C6:D6"/>
    <mergeCell ref="G6:H6"/>
    <mergeCell ref="C7:D7"/>
    <mergeCell ref="G7:H7"/>
    <mergeCell ref="C8:D8"/>
    <mergeCell ref="G8:H8"/>
    <mergeCell ref="C2:I2"/>
    <mergeCell ref="C3:F3"/>
    <mergeCell ref="G3:I3"/>
    <mergeCell ref="C4:D5"/>
    <mergeCell ref="E4:F4"/>
    <mergeCell ref="G4:H4"/>
    <mergeCell ref="I4:I5"/>
    <mergeCell ref="C9:D9"/>
    <mergeCell ref="G9:H9"/>
  </mergeCells>
  <pageMargins left="0.7" right="0.7" top="0.75" bottom="0.75" header="0.3" footer="0.3"/>
  <pageSetup paperSize="9" scale="77" orientation="landscape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opLeftCell="A61" zoomScaleNormal="100" workbookViewId="0">
      <selection activeCell="C75" sqref="C75:E75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809</v>
      </c>
      <c r="D2" s="530"/>
      <c r="E2" s="530"/>
      <c r="F2" s="530"/>
      <c r="G2" s="530"/>
      <c r="H2" s="530"/>
      <c r="I2" s="531"/>
    </row>
    <row r="3" spans="1:9" ht="21.75" customHeight="1" x14ac:dyDescent="0.25">
      <c r="C3" s="563" t="s">
        <v>748</v>
      </c>
      <c r="D3" s="564"/>
      <c r="E3" s="564"/>
      <c r="F3" s="565"/>
      <c r="G3" s="566">
        <v>85136</v>
      </c>
      <c r="H3" s="567"/>
      <c r="I3" s="568"/>
    </row>
    <row r="4" spans="1:9" x14ac:dyDescent="0.25">
      <c r="C4" s="423"/>
      <c r="D4" s="355"/>
      <c r="E4" s="356" t="s">
        <v>0</v>
      </c>
      <c r="F4" s="356"/>
      <c r="G4" s="424" t="s">
        <v>1</v>
      </c>
      <c r="H4" s="538"/>
      <c r="I4" s="412"/>
    </row>
    <row r="5" spans="1:9" x14ac:dyDescent="0.25">
      <c r="C5" s="423"/>
      <c r="D5" s="355"/>
      <c r="E5" s="6" t="s">
        <v>3</v>
      </c>
      <c r="F5" s="6" t="s">
        <v>2</v>
      </c>
      <c r="G5" s="6" t="s">
        <v>3</v>
      </c>
      <c r="H5" s="6"/>
      <c r="I5" s="412"/>
    </row>
    <row r="6" spans="1:9" ht="30.75" customHeight="1" x14ac:dyDescent="0.25">
      <c r="C6" s="539" t="s">
        <v>810</v>
      </c>
      <c r="D6" s="540"/>
      <c r="E6" s="156">
        <v>34139.93</v>
      </c>
      <c r="F6" s="156">
        <v>6355.8</v>
      </c>
      <c r="G6" s="541">
        <v>3453</v>
      </c>
      <c r="H6" s="542"/>
      <c r="I6" s="27"/>
    </row>
    <row r="7" spans="1:9" x14ac:dyDescent="0.25">
      <c r="C7" s="532" t="s">
        <v>3</v>
      </c>
      <c r="D7" s="533"/>
      <c r="E7" s="158">
        <v>27140.19</v>
      </c>
      <c r="F7" s="158">
        <v>61834.15</v>
      </c>
      <c r="G7" s="541">
        <v>100</v>
      </c>
      <c r="H7" s="542"/>
      <c r="I7" s="28"/>
    </row>
    <row r="8" spans="1:9" x14ac:dyDescent="0.25">
      <c r="C8" s="494" t="s">
        <v>625</v>
      </c>
      <c r="D8" s="495"/>
      <c r="E8" s="158">
        <v>956.04</v>
      </c>
      <c r="F8" s="158">
        <v>4223.8599999999997</v>
      </c>
      <c r="G8" s="541">
        <v>0</v>
      </c>
      <c r="H8" s="542"/>
      <c r="I8" s="28"/>
    </row>
    <row r="9" spans="1:9" x14ac:dyDescent="0.25">
      <c r="C9" s="494" t="s">
        <v>671</v>
      </c>
      <c r="D9" s="495"/>
      <c r="E9" s="158"/>
      <c r="F9" s="158"/>
      <c r="G9" s="541">
        <v>0</v>
      </c>
      <c r="H9" s="542"/>
      <c r="I9" s="28"/>
    </row>
    <row r="10" spans="1:9" x14ac:dyDescent="0.25">
      <c r="C10" s="494" t="s">
        <v>812</v>
      </c>
      <c r="D10" s="495"/>
      <c r="E10" s="158"/>
      <c r="F10" s="158">
        <v>1950</v>
      </c>
      <c r="G10" s="541">
        <v>0</v>
      </c>
      <c r="H10" s="542"/>
      <c r="I10" s="28"/>
    </row>
    <row r="11" spans="1:9" x14ac:dyDescent="0.25">
      <c r="C11" s="532" t="s">
        <v>6</v>
      </c>
      <c r="D11" s="533"/>
      <c r="E11" s="10">
        <v>102320.66</v>
      </c>
      <c r="F11" s="158">
        <v>65462.2</v>
      </c>
      <c r="G11" s="541">
        <v>0</v>
      </c>
      <c r="H11" s="542"/>
      <c r="I11" s="28"/>
    </row>
    <row r="12" spans="1:9" ht="36.75" customHeight="1" thickBot="1" x14ac:dyDescent="0.3">
      <c r="C12" s="420" t="s">
        <v>811</v>
      </c>
      <c r="D12" s="421"/>
      <c r="E12" s="157">
        <f>E6+E7+E8+E9+E10+F11-E11</f>
        <v>25377.699999999983</v>
      </c>
      <c r="F12" s="157">
        <f>F6+F7+F8+F10-F11</f>
        <v>8901.61</v>
      </c>
      <c r="G12" s="422">
        <f>G6+G7+G8+G9-G11</f>
        <v>3553</v>
      </c>
      <c r="H12" s="422"/>
      <c r="I12" s="30"/>
    </row>
    <row r="13" spans="1:9" ht="15.75" thickBot="1" x14ac:dyDescent="0.3">
      <c r="A13" s="366"/>
      <c r="B13" s="366"/>
      <c r="C13" s="366"/>
      <c r="D13" s="366"/>
      <c r="E13" s="366"/>
      <c r="F13" s="366"/>
      <c r="G13" s="366"/>
      <c r="H13" s="366"/>
      <c r="I13" s="366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44137</v>
      </c>
      <c r="B17" s="163">
        <v>9489.68</v>
      </c>
      <c r="C17" s="482" t="s">
        <v>343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44138</v>
      </c>
      <c r="B18" s="163">
        <v>873</v>
      </c>
      <c r="C18" s="491" t="s">
        <v>813</v>
      </c>
      <c r="D18" s="512"/>
      <c r="E18" s="543"/>
      <c r="F18" s="149"/>
      <c r="G18" s="89"/>
      <c r="H18" s="482"/>
      <c r="I18" s="482"/>
    </row>
    <row r="19" spans="1:9" s="125" customFormat="1" ht="15" customHeight="1" x14ac:dyDescent="0.25">
      <c r="A19" s="149">
        <v>44138</v>
      </c>
      <c r="B19" s="163">
        <v>1.04</v>
      </c>
      <c r="C19" s="491" t="s">
        <v>217</v>
      </c>
      <c r="D19" s="512"/>
      <c r="E19" s="543"/>
      <c r="F19" s="149"/>
      <c r="G19" s="89"/>
      <c r="H19" s="482"/>
      <c r="I19" s="482"/>
    </row>
    <row r="20" spans="1:9" s="125" customFormat="1" ht="15" customHeight="1" x14ac:dyDescent="0.25">
      <c r="A20" s="149">
        <v>44139</v>
      </c>
      <c r="B20" s="163">
        <v>200</v>
      </c>
      <c r="C20" s="482" t="s">
        <v>628</v>
      </c>
      <c r="D20" s="482"/>
      <c r="E20" s="482"/>
      <c r="F20" s="149"/>
      <c r="G20" s="89"/>
      <c r="H20" s="482"/>
      <c r="I20" s="482"/>
    </row>
    <row r="21" spans="1:9" s="125" customFormat="1" ht="15" customHeight="1" x14ac:dyDescent="0.25">
      <c r="A21" s="149">
        <v>44139</v>
      </c>
      <c r="B21" s="163">
        <v>1.04</v>
      </c>
      <c r="C21" s="491" t="s">
        <v>217</v>
      </c>
      <c r="D21" s="512"/>
      <c r="E21" s="543"/>
      <c r="F21" s="149"/>
      <c r="G21" s="89"/>
      <c r="H21" s="475"/>
      <c r="I21" s="534"/>
    </row>
    <row r="22" spans="1:9" s="125" customFormat="1" ht="15" customHeight="1" x14ac:dyDescent="0.25">
      <c r="A22" s="149">
        <v>44139</v>
      </c>
      <c r="B22" s="163">
        <v>879</v>
      </c>
      <c r="C22" s="482" t="s">
        <v>814</v>
      </c>
      <c r="D22" s="482"/>
      <c r="E22" s="482"/>
      <c r="F22" s="149"/>
      <c r="G22" s="89"/>
      <c r="H22" s="482"/>
      <c r="I22" s="482"/>
    </row>
    <row r="23" spans="1:9" s="125" customFormat="1" ht="15" customHeight="1" x14ac:dyDescent="0.25">
      <c r="A23" s="149">
        <v>44139</v>
      </c>
      <c r="B23" s="163">
        <v>1.04</v>
      </c>
      <c r="C23" s="491" t="s">
        <v>217</v>
      </c>
      <c r="D23" s="512"/>
      <c r="E23" s="543"/>
      <c r="F23" s="149"/>
      <c r="G23" s="89"/>
      <c r="H23" s="475"/>
      <c r="I23" s="534"/>
    </row>
    <row r="24" spans="1:9" s="125" customFormat="1" ht="15" customHeight="1" x14ac:dyDescent="0.25">
      <c r="A24" s="149">
        <v>44139</v>
      </c>
      <c r="B24" s="163">
        <v>1000</v>
      </c>
      <c r="C24" s="482" t="s">
        <v>815</v>
      </c>
      <c r="D24" s="482"/>
      <c r="E24" s="482"/>
      <c r="F24" s="149"/>
      <c r="G24" s="89"/>
      <c r="H24" s="482"/>
      <c r="I24" s="482"/>
    </row>
    <row r="25" spans="1:9" s="125" customFormat="1" ht="15" customHeight="1" x14ac:dyDescent="0.25">
      <c r="A25" s="149">
        <v>44139</v>
      </c>
      <c r="B25" s="163">
        <v>1.04</v>
      </c>
      <c r="C25" s="491" t="s">
        <v>217</v>
      </c>
      <c r="D25" s="512"/>
      <c r="E25" s="543"/>
      <c r="F25" s="149"/>
      <c r="G25" s="89"/>
      <c r="H25" s="475"/>
      <c r="I25" s="534"/>
    </row>
    <row r="26" spans="1:9" s="125" customFormat="1" ht="15" customHeight="1" x14ac:dyDescent="0.25">
      <c r="A26" s="149">
        <v>44139</v>
      </c>
      <c r="B26" s="163">
        <v>59.7</v>
      </c>
      <c r="C26" s="491" t="s">
        <v>728</v>
      </c>
      <c r="D26" s="512"/>
      <c r="E26" s="543"/>
      <c r="F26" s="149"/>
      <c r="G26" s="89"/>
      <c r="H26" s="482"/>
      <c r="I26" s="482"/>
    </row>
    <row r="27" spans="1:9" s="125" customFormat="1" ht="15" customHeight="1" x14ac:dyDescent="0.25">
      <c r="A27" s="149">
        <v>44139</v>
      </c>
      <c r="B27" s="163">
        <v>140</v>
      </c>
      <c r="C27" s="482" t="s">
        <v>529</v>
      </c>
      <c r="D27" s="482"/>
      <c r="E27" s="482"/>
      <c r="F27" s="149"/>
      <c r="G27" s="89"/>
      <c r="H27" s="482"/>
      <c r="I27" s="482"/>
    </row>
    <row r="28" spans="1:9" s="125" customFormat="1" ht="15" customHeight="1" x14ac:dyDescent="0.25">
      <c r="A28" s="149">
        <v>44140</v>
      </c>
      <c r="B28" s="163">
        <v>185</v>
      </c>
      <c r="C28" s="482" t="s">
        <v>239</v>
      </c>
      <c r="D28" s="482"/>
      <c r="E28" s="482"/>
      <c r="F28" s="149"/>
      <c r="G28" s="89"/>
      <c r="H28" s="475"/>
      <c r="I28" s="534"/>
    </row>
    <row r="29" spans="1:9" s="125" customFormat="1" ht="15" customHeight="1" x14ac:dyDescent="0.25">
      <c r="A29" s="149">
        <v>44141</v>
      </c>
      <c r="B29" s="163">
        <v>3100.73</v>
      </c>
      <c r="C29" s="553" t="s">
        <v>687</v>
      </c>
      <c r="D29" s="545"/>
      <c r="E29" s="546"/>
      <c r="F29" s="149"/>
      <c r="G29" s="89"/>
      <c r="H29" s="482"/>
      <c r="I29" s="482"/>
    </row>
    <row r="30" spans="1:9" s="125" customFormat="1" ht="15" customHeight="1" x14ac:dyDescent="0.25">
      <c r="A30" s="149">
        <v>44141</v>
      </c>
      <c r="B30" s="163">
        <v>3234.87</v>
      </c>
      <c r="C30" s="554" t="s">
        <v>686</v>
      </c>
      <c r="D30" s="548"/>
      <c r="E30" s="549"/>
      <c r="F30" s="149"/>
      <c r="G30" s="89"/>
      <c r="H30" s="50"/>
      <c r="I30" s="161"/>
    </row>
    <row r="31" spans="1:9" s="125" customFormat="1" ht="15" customHeight="1" x14ac:dyDescent="0.25">
      <c r="A31" s="149">
        <v>44141</v>
      </c>
      <c r="B31" s="163">
        <v>3166.09</v>
      </c>
      <c r="C31" s="547" t="s">
        <v>768</v>
      </c>
      <c r="D31" s="548"/>
      <c r="E31" s="549"/>
      <c r="F31" s="149"/>
      <c r="G31" s="89"/>
      <c r="H31" s="475"/>
      <c r="I31" s="534"/>
    </row>
    <row r="32" spans="1:9" s="125" customFormat="1" ht="15" customHeight="1" x14ac:dyDescent="0.25">
      <c r="A32" s="149">
        <v>44141</v>
      </c>
      <c r="B32" s="163">
        <v>3010.73</v>
      </c>
      <c r="C32" s="554" t="s">
        <v>725</v>
      </c>
      <c r="D32" s="548"/>
      <c r="E32" s="549"/>
      <c r="F32" s="149"/>
      <c r="G32" s="89"/>
      <c r="H32" s="145"/>
      <c r="I32" s="155"/>
    </row>
    <row r="33" spans="1:9" s="125" customFormat="1" ht="15" customHeight="1" x14ac:dyDescent="0.25">
      <c r="A33" s="149">
        <v>44141</v>
      </c>
      <c r="B33" s="163">
        <v>3076.94</v>
      </c>
      <c r="C33" s="554" t="s">
        <v>684</v>
      </c>
      <c r="D33" s="548"/>
      <c r="E33" s="549"/>
      <c r="F33" s="149"/>
      <c r="G33" s="89"/>
      <c r="H33" s="145"/>
      <c r="I33" s="155"/>
    </row>
    <row r="34" spans="1:9" s="125" customFormat="1" ht="15" customHeight="1" x14ac:dyDescent="0.25">
      <c r="A34" s="149">
        <v>44141</v>
      </c>
      <c r="B34" s="163">
        <v>3099.87</v>
      </c>
      <c r="C34" s="554" t="s">
        <v>683</v>
      </c>
      <c r="D34" s="548"/>
      <c r="E34" s="549"/>
      <c r="F34" s="149"/>
      <c r="G34" s="89"/>
      <c r="H34" s="475"/>
      <c r="I34" s="534"/>
    </row>
    <row r="35" spans="1:9" s="125" customFormat="1" ht="15" customHeight="1" x14ac:dyDescent="0.25">
      <c r="A35" s="149">
        <v>44141</v>
      </c>
      <c r="B35" s="163">
        <v>3099.87</v>
      </c>
      <c r="C35" s="554" t="s">
        <v>404</v>
      </c>
      <c r="D35" s="548"/>
      <c r="E35" s="549"/>
      <c r="F35" s="149"/>
      <c r="G35" s="89"/>
      <c r="H35" s="145"/>
      <c r="I35" s="155"/>
    </row>
    <row r="36" spans="1:9" s="125" customFormat="1" ht="15" customHeight="1" x14ac:dyDescent="0.25">
      <c r="A36" s="149">
        <v>44141</v>
      </c>
      <c r="B36" s="163">
        <v>2555.73</v>
      </c>
      <c r="C36" s="554" t="s">
        <v>699</v>
      </c>
      <c r="D36" s="548"/>
      <c r="E36" s="549"/>
      <c r="F36" s="149"/>
      <c r="G36" s="89"/>
      <c r="H36" s="475"/>
      <c r="I36" s="534"/>
    </row>
    <row r="37" spans="1:9" s="125" customFormat="1" ht="15" customHeight="1" x14ac:dyDescent="0.25">
      <c r="A37" s="149">
        <v>44141</v>
      </c>
      <c r="B37" s="163">
        <v>2920.73</v>
      </c>
      <c r="C37" s="554" t="s">
        <v>388</v>
      </c>
      <c r="D37" s="548"/>
      <c r="E37" s="549"/>
      <c r="F37" s="149"/>
      <c r="G37" s="89"/>
      <c r="H37" s="475"/>
      <c r="I37" s="534"/>
    </row>
    <row r="38" spans="1:9" s="125" customFormat="1" ht="15" customHeight="1" x14ac:dyDescent="0.25">
      <c r="A38" s="149">
        <v>44141</v>
      </c>
      <c r="B38" s="163">
        <v>3076.94</v>
      </c>
      <c r="C38" s="554" t="s">
        <v>681</v>
      </c>
      <c r="D38" s="548"/>
      <c r="E38" s="549"/>
      <c r="F38" s="149"/>
      <c r="G38" s="89"/>
      <c r="H38" s="145"/>
      <c r="I38" s="155"/>
    </row>
    <row r="39" spans="1:9" s="125" customFormat="1" ht="15" customHeight="1" x14ac:dyDescent="0.25">
      <c r="A39" s="149">
        <v>44141</v>
      </c>
      <c r="B39" s="163">
        <v>3211.09</v>
      </c>
      <c r="C39" s="554" t="s">
        <v>816</v>
      </c>
      <c r="D39" s="548"/>
      <c r="E39" s="549"/>
      <c r="F39" s="149"/>
      <c r="G39" s="89"/>
      <c r="H39" s="475"/>
      <c r="I39" s="534"/>
    </row>
    <row r="40" spans="1:9" s="125" customFormat="1" ht="15" customHeight="1" x14ac:dyDescent="0.25">
      <c r="A40" s="149">
        <v>44141</v>
      </c>
      <c r="B40" s="163">
        <v>3087.98</v>
      </c>
      <c r="C40" s="555" t="s">
        <v>726</v>
      </c>
      <c r="D40" s="551"/>
      <c r="E40" s="552"/>
      <c r="F40" s="149"/>
      <c r="G40" s="89"/>
      <c r="H40" s="475"/>
      <c r="I40" s="534"/>
    </row>
    <row r="41" spans="1:9" s="125" customFormat="1" ht="15" customHeight="1" x14ac:dyDescent="0.25">
      <c r="A41" s="149">
        <v>44144</v>
      </c>
      <c r="B41" s="163">
        <v>500</v>
      </c>
      <c r="C41" s="482" t="s">
        <v>817</v>
      </c>
      <c r="D41" s="482"/>
      <c r="E41" s="482"/>
      <c r="F41" s="149"/>
      <c r="G41" s="89"/>
      <c r="H41" s="475"/>
      <c r="I41" s="534"/>
    </row>
    <row r="42" spans="1:9" s="125" customFormat="1" ht="15" customHeight="1" x14ac:dyDescent="0.25">
      <c r="A42" s="149">
        <v>44144</v>
      </c>
      <c r="B42" s="163">
        <v>2.09</v>
      </c>
      <c r="C42" s="491" t="s">
        <v>217</v>
      </c>
      <c r="D42" s="512"/>
      <c r="E42" s="543"/>
      <c r="F42" s="149"/>
      <c r="G42" s="89"/>
      <c r="H42" s="145"/>
      <c r="I42" s="155"/>
    </row>
    <row r="43" spans="1:9" s="125" customFormat="1" ht="15" customHeight="1" x14ac:dyDescent="0.25">
      <c r="A43" s="149">
        <v>44144</v>
      </c>
      <c r="B43" s="163">
        <v>4968</v>
      </c>
      <c r="C43" s="482" t="s">
        <v>818</v>
      </c>
      <c r="D43" s="482"/>
      <c r="E43" s="482"/>
      <c r="F43" s="149"/>
      <c r="G43" s="89"/>
      <c r="H43" s="475"/>
      <c r="I43" s="534"/>
    </row>
    <row r="44" spans="1:9" s="125" customFormat="1" ht="15" customHeight="1" x14ac:dyDescent="0.25">
      <c r="A44" s="149">
        <v>44144</v>
      </c>
      <c r="B44" s="163">
        <v>1.04</v>
      </c>
      <c r="C44" s="491" t="s">
        <v>217</v>
      </c>
      <c r="D44" s="512"/>
      <c r="E44" s="543"/>
      <c r="F44" s="149"/>
      <c r="G44" s="89"/>
      <c r="H44" s="475"/>
      <c r="I44" s="534"/>
    </row>
    <row r="45" spans="1:9" s="125" customFormat="1" ht="15" customHeight="1" x14ac:dyDescent="0.25">
      <c r="A45" s="149">
        <v>44145</v>
      </c>
      <c r="B45" s="163">
        <v>2000</v>
      </c>
      <c r="C45" s="482" t="s">
        <v>626</v>
      </c>
      <c r="D45" s="482"/>
      <c r="E45" s="482"/>
      <c r="F45" s="149"/>
      <c r="G45" s="89"/>
      <c r="H45" s="475"/>
      <c r="I45" s="534"/>
    </row>
    <row r="46" spans="1:9" s="125" customFormat="1" ht="15" customHeight="1" x14ac:dyDescent="0.25">
      <c r="A46" s="149">
        <v>44145</v>
      </c>
      <c r="B46" s="163">
        <v>2.09</v>
      </c>
      <c r="C46" s="491" t="s">
        <v>217</v>
      </c>
      <c r="D46" s="512"/>
      <c r="E46" s="543"/>
      <c r="F46" s="149"/>
      <c r="G46" s="89"/>
      <c r="H46" s="145"/>
      <c r="I46" s="155"/>
    </row>
    <row r="47" spans="1:9" s="125" customFormat="1" ht="15" customHeight="1" x14ac:dyDescent="0.25">
      <c r="A47" s="149">
        <v>44145</v>
      </c>
      <c r="B47" s="163">
        <v>3471.34</v>
      </c>
      <c r="C47" s="491" t="s">
        <v>819</v>
      </c>
      <c r="D47" s="512"/>
      <c r="E47" s="543"/>
      <c r="F47" s="149"/>
      <c r="G47" s="89"/>
      <c r="H47" s="475"/>
      <c r="I47" s="534"/>
    </row>
    <row r="48" spans="1:9" s="125" customFormat="1" ht="15" customHeight="1" x14ac:dyDescent="0.25">
      <c r="A48" s="149">
        <v>44145</v>
      </c>
      <c r="B48" s="163">
        <v>2.09</v>
      </c>
      <c r="C48" s="491" t="s">
        <v>217</v>
      </c>
      <c r="D48" s="512"/>
      <c r="E48" s="543"/>
      <c r="F48" s="149"/>
      <c r="G48" s="89"/>
      <c r="H48" s="145"/>
      <c r="I48" s="155"/>
    </row>
    <row r="49" spans="1:9" s="125" customFormat="1" ht="15" customHeight="1" x14ac:dyDescent="0.25">
      <c r="A49" s="149">
        <v>44145</v>
      </c>
      <c r="B49" s="163">
        <v>500</v>
      </c>
      <c r="C49" s="482" t="s">
        <v>817</v>
      </c>
      <c r="D49" s="482"/>
      <c r="E49" s="482"/>
      <c r="F49" s="149"/>
      <c r="G49" s="89"/>
      <c r="H49" s="475"/>
      <c r="I49" s="534"/>
    </row>
    <row r="50" spans="1:9" s="125" customFormat="1" ht="15" customHeight="1" x14ac:dyDescent="0.25">
      <c r="A50" s="149">
        <v>44145</v>
      </c>
      <c r="B50" s="163">
        <v>1.04</v>
      </c>
      <c r="C50" s="491" t="s">
        <v>217</v>
      </c>
      <c r="D50" s="512"/>
      <c r="E50" s="543"/>
      <c r="F50" s="149"/>
      <c r="G50" s="89"/>
      <c r="H50" s="145"/>
      <c r="I50" s="155"/>
    </row>
    <row r="51" spans="1:9" s="125" customFormat="1" ht="15" customHeight="1" x14ac:dyDescent="0.25">
      <c r="A51" s="149">
        <v>44145</v>
      </c>
      <c r="B51" s="163">
        <v>140</v>
      </c>
      <c r="C51" s="482" t="s">
        <v>529</v>
      </c>
      <c r="D51" s="482"/>
      <c r="E51" s="482"/>
      <c r="F51" s="149"/>
      <c r="G51" s="89"/>
      <c r="H51" s="475"/>
      <c r="I51" s="534"/>
    </row>
    <row r="52" spans="1:9" s="125" customFormat="1" ht="15" customHeight="1" x14ac:dyDescent="0.25">
      <c r="A52" s="149">
        <v>44147</v>
      </c>
      <c r="B52" s="163">
        <v>50</v>
      </c>
      <c r="C52" s="482" t="s">
        <v>628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44147</v>
      </c>
      <c r="B53" s="163">
        <v>0.53</v>
      </c>
      <c r="C53" s="491" t="s">
        <v>217</v>
      </c>
      <c r="D53" s="512"/>
      <c r="E53" s="543"/>
      <c r="F53" s="149"/>
      <c r="G53" s="89"/>
      <c r="H53" s="145"/>
      <c r="I53" s="155"/>
    </row>
    <row r="54" spans="1:9" s="125" customFormat="1" ht="15" customHeight="1" x14ac:dyDescent="0.25">
      <c r="A54" s="149">
        <v>44147</v>
      </c>
      <c r="B54" s="163">
        <v>69.900000000000006</v>
      </c>
      <c r="C54" s="482" t="s">
        <v>273</v>
      </c>
      <c r="D54" s="482"/>
      <c r="E54" s="482"/>
      <c r="F54" s="149"/>
      <c r="G54" s="89"/>
      <c r="H54" s="145"/>
      <c r="I54" s="155"/>
    </row>
    <row r="55" spans="1:9" s="125" customFormat="1" ht="15" customHeight="1" x14ac:dyDescent="0.25">
      <c r="A55" s="149">
        <v>44148</v>
      </c>
      <c r="B55" s="163">
        <v>4000</v>
      </c>
      <c r="C55" s="482" t="s">
        <v>628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44148</v>
      </c>
      <c r="B56" s="163">
        <v>1.56</v>
      </c>
      <c r="C56" s="491" t="s">
        <v>217</v>
      </c>
      <c r="D56" s="512"/>
      <c r="E56" s="543"/>
      <c r="F56" s="149"/>
      <c r="G56" s="89"/>
      <c r="H56" s="145"/>
      <c r="I56" s="155"/>
    </row>
    <row r="57" spans="1:9" s="125" customFormat="1" ht="15" customHeight="1" x14ac:dyDescent="0.25">
      <c r="A57" s="149">
        <v>44148</v>
      </c>
      <c r="B57" s="163">
        <v>216</v>
      </c>
      <c r="C57" s="491" t="s">
        <v>673</v>
      </c>
      <c r="D57" s="512"/>
      <c r="E57" s="543"/>
      <c r="F57" s="149"/>
      <c r="G57" s="89"/>
      <c r="H57" s="145"/>
      <c r="I57" s="155"/>
    </row>
    <row r="58" spans="1:9" s="125" customFormat="1" ht="15" customHeight="1" x14ac:dyDescent="0.25">
      <c r="A58" s="149">
        <v>44148</v>
      </c>
      <c r="B58" s="163">
        <v>3.14</v>
      </c>
      <c r="C58" s="491" t="s">
        <v>217</v>
      </c>
      <c r="D58" s="512"/>
      <c r="E58" s="543"/>
      <c r="F58" s="149"/>
      <c r="G58" s="89"/>
      <c r="H58" s="145"/>
      <c r="I58" s="155"/>
    </row>
    <row r="59" spans="1:9" s="125" customFormat="1" ht="15" customHeight="1" x14ac:dyDescent="0.25">
      <c r="A59" s="149">
        <v>44148</v>
      </c>
      <c r="B59" s="163">
        <v>1110</v>
      </c>
      <c r="C59" s="482" t="s">
        <v>820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44148</v>
      </c>
      <c r="B60" s="163">
        <v>2.09</v>
      </c>
      <c r="C60" s="491" t="s">
        <v>217</v>
      </c>
      <c r="D60" s="512"/>
      <c r="E60" s="543"/>
      <c r="F60" s="149"/>
      <c r="G60" s="89"/>
      <c r="H60" s="145"/>
      <c r="I60" s="155"/>
    </row>
    <row r="61" spans="1:9" s="125" customFormat="1" ht="15" customHeight="1" x14ac:dyDescent="0.25">
      <c r="A61" s="149">
        <v>44148</v>
      </c>
      <c r="B61" s="163">
        <v>500</v>
      </c>
      <c r="C61" s="482" t="s">
        <v>817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44148</v>
      </c>
      <c r="B62" s="163">
        <v>1.04</v>
      </c>
      <c r="C62" s="491" t="s">
        <v>217</v>
      </c>
      <c r="D62" s="512"/>
      <c r="E62" s="543"/>
      <c r="F62" s="149"/>
      <c r="G62" s="89"/>
      <c r="H62" s="145"/>
      <c r="I62" s="155"/>
    </row>
    <row r="63" spans="1:9" s="125" customFormat="1" ht="15" customHeight="1" x14ac:dyDescent="0.25">
      <c r="A63" s="149">
        <v>44151</v>
      </c>
      <c r="B63" s="163">
        <v>2916.96</v>
      </c>
      <c r="C63" s="491" t="s">
        <v>821</v>
      </c>
      <c r="D63" s="512"/>
      <c r="E63" s="543"/>
      <c r="F63" s="149"/>
      <c r="G63" s="89"/>
      <c r="H63" s="145"/>
      <c r="I63" s="155"/>
    </row>
    <row r="64" spans="1:9" s="125" customFormat="1" ht="15" customHeight="1" x14ac:dyDescent="0.25">
      <c r="A64" s="149">
        <v>44151</v>
      </c>
      <c r="B64" s="163">
        <v>2.09</v>
      </c>
      <c r="C64" s="491" t="s">
        <v>217</v>
      </c>
      <c r="D64" s="512"/>
      <c r="E64" s="543"/>
      <c r="F64" s="149"/>
      <c r="G64" s="89"/>
      <c r="H64" s="145"/>
      <c r="I64" s="155"/>
    </row>
    <row r="65" spans="1:9" s="125" customFormat="1" ht="15" customHeight="1" x14ac:dyDescent="0.25">
      <c r="A65" s="149">
        <v>44151</v>
      </c>
      <c r="B65" s="163">
        <v>396</v>
      </c>
      <c r="C65" s="482" t="s">
        <v>543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44151</v>
      </c>
      <c r="B66" s="163">
        <v>857</v>
      </c>
      <c r="C66" s="482" t="s">
        <v>570</v>
      </c>
      <c r="D66" s="482"/>
      <c r="E66" s="482"/>
      <c r="F66" s="149"/>
      <c r="G66" s="89"/>
      <c r="H66" s="145"/>
      <c r="I66" s="155"/>
    </row>
    <row r="67" spans="1:9" s="125" customFormat="1" ht="15" customHeight="1" x14ac:dyDescent="0.25">
      <c r="A67" s="149">
        <v>44151</v>
      </c>
      <c r="B67" s="163">
        <v>79</v>
      </c>
      <c r="C67" s="569" t="s">
        <v>22</v>
      </c>
      <c r="D67" s="512"/>
      <c r="E67" s="543"/>
      <c r="F67" s="149"/>
      <c r="G67" s="89"/>
      <c r="H67" s="145"/>
      <c r="I67" s="155"/>
    </row>
    <row r="68" spans="1:9" s="125" customFormat="1" ht="15" customHeight="1" x14ac:dyDescent="0.25">
      <c r="A68" s="149">
        <v>44151</v>
      </c>
      <c r="B68" s="163">
        <v>223</v>
      </c>
      <c r="C68" s="482" t="s">
        <v>18</v>
      </c>
      <c r="D68" s="482"/>
      <c r="E68" s="482"/>
      <c r="F68" s="149"/>
      <c r="G68" s="89"/>
      <c r="H68" s="145"/>
      <c r="I68" s="155"/>
    </row>
    <row r="69" spans="1:9" s="125" customFormat="1" ht="15" customHeight="1" x14ac:dyDescent="0.25">
      <c r="A69" s="149">
        <v>44151</v>
      </c>
      <c r="B69" s="163">
        <v>70</v>
      </c>
      <c r="C69" s="482" t="s">
        <v>19</v>
      </c>
      <c r="D69" s="482"/>
      <c r="E69" s="482"/>
      <c r="F69" s="149"/>
      <c r="G69" s="89"/>
      <c r="H69" s="145"/>
      <c r="I69" s="155"/>
    </row>
    <row r="70" spans="1:9" s="125" customFormat="1" ht="15" customHeight="1" x14ac:dyDescent="0.25">
      <c r="A70" s="149">
        <v>44151</v>
      </c>
      <c r="B70" s="163">
        <v>115</v>
      </c>
      <c r="C70" s="482" t="s">
        <v>194</v>
      </c>
      <c r="D70" s="482"/>
      <c r="E70" s="482"/>
      <c r="F70" s="149"/>
      <c r="G70" s="89"/>
      <c r="H70" s="145"/>
      <c r="I70" s="155"/>
    </row>
    <row r="71" spans="1:9" s="125" customFormat="1" ht="15" customHeight="1" x14ac:dyDescent="0.25">
      <c r="A71" s="149">
        <v>44151</v>
      </c>
      <c r="B71" s="163">
        <v>350</v>
      </c>
      <c r="C71" s="482" t="s">
        <v>18</v>
      </c>
      <c r="D71" s="482"/>
      <c r="E71" s="482"/>
      <c r="F71" s="149"/>
      <c r="G71" s="89"/>
      <c r="H71" s="145"/>
      <c r="I71" s="155"/>
    </row>
    <row r="72" spans="1:9" s="125" customFormat="1" ht="15" customHeight="1" x14ac:dyDescent="0.25">
      <c r="A72" s="149">
        <v>44151</v>
      </c>
      <c r="B72" s="163">
        <v>937</v>
      </c>
      <c r="C72" s="482" t="s">
        <v>20</v>
      </c>
      <c r="D72" s="482"/>
      <c r="E72" s="482"/>
      <c r="F72" s="149"/>
      <c r="G72" s="89"/>
      <c r="H72" s="145"/>
      <c r="I72" s="155"/>
    </row>
    <row r="73" spans="1:9" s="125" customFormat="1" ht="15" customHeight="1" x14ac:dyDescent="0.25">
      <c r="A73" s="149">
        <v>44151</v>
      </c>
      <c r="B73" s="163">
        <v>118</v>
      </c>
      <c r="C73" s="482" t="s">
        <v>21</v>
      </c>
      <c r="D73" s="482"/>
      <c r="E73" s="482"/>
      <c r="F73" s="149"/>
      <c r="G73" s="89"/>
      <c r="H73" s="145"/>
      <c r="I73" s="155"/>
    </row>
    <row r="74" spans="1:9" s="125" customFormat="1" ht="15" customHeight="1" x14ac:dyDescent="0.25">
      <c r="A74" s="149">
        <v>44152</v>
      </c>
      <c r="B74" s="163">
        <v>73.75</v>
      </c>
      <c r="C74" s="555" t="s">
        <v>727</v>
      </c>
      <c r="D74" s="551"/>
      <c r="E74" s="552"/>
      <c r="F74" s="149"/>
      <c r="G74" s="89"/>
      <c r="H74" s="145"/>
      <c r="I74" s="155"/>
    </row>
    <row r="75" spans="1:9" s="125" customFormat="1" ht="15" customHeight="1" x14ac:dyDescent="0.25">
      <c r="A75" s="149">
        <v>44152</v>
      </c>
      <c r="B75" s="163">
        <v>74.25</v>
      </c>
      <c r="C75" s="555" t="s">
        <v>727</v>
      </c>
      <c r="D75" s="551"/>
      <c r="E75" s="552"/>
      <c r="F75" s="149"/>
      <c r="G75" s="89"/>
      <c r="H75" s="145"/>
      <c r="I75" s="155"/>
    </row>
    <row r="76" spans="1:9" s="125" customFormat="1" ht="15" customHeight="1" x14ac:dyDescent="0.25">
      <c r="A76" s="149">
        <v>44152</v>
      </c>
      <c r="B76" s="163">
        <v>140</v>
      </c>
      <c r="C76" s="482" t="s">
        <v>529</v>
      </c>
      <c r="D76" s="482"/>
      <c r="E76" s="482"/>
      <c r="F76" s="149"/>
      <c r="G76" s="89"/>
      <c r="H76" s="145"/>
      <c r="I76" s="155"/>
    </row>
    <row r="77" spans="1:9" s="125" customFormat="1" ht="15" customHeight="1" x14ac:dyDescent="0.25">
      <c r="A77" s="149">
        <v>44153</v>
      </c>
      <c r="B77" s="163">
        <v>250</v>
      </c>
      <c r="C77" s="482" t="s">
        <v>628</v>
      </c>
      <c r="D77" s="482"/>
      <c r="E77" s="482"/>
      <c r="F77" s="149"/>
      <c r="G77" s="89"/>
      <c r="H77" s="145"/>
      <c r="I77" s="155"/>
    </row>
    <row r="78" spans="1:9" s="125" customFormat="1" ht="15" customHeight="1" x14ac:dyDescent="0.25">
      <c r="A78" s="149">
        <v>44153</v>
      </c>
      <c r="B78" s="163">
        <v>1.04</v>
      </c>
      <c r="C78" s="491" t="s">
        <v>217</v>
      </c>
      <c r="D78" s="512"/>
      <c r="E78" s="543"/>
      <c r="F78" s="149"/>
      <c r="G78" s="89"/>
      <c r="H78" s="145"/>
      <c r="I78" s="155"/>
    </row>
    <row r="79" spans="1:9" s="125" customFormat="1" ht="15" customHeight="1" x14ac:dyDescent="0.25">
      <c r="A79" s="149">
        <v>44154</v>
      </c>
      <c r="B79" s="163">
        <v>697.5</v>
      </c>
      <c r="C79" s="482" t="s">
        <v>822</v>
      </c>
      <c r="D79" s="482"/>
      <c r="E79" s="482"/>
      <c r="F79" s="149"/>
      <c r="G79" s="89"/>
      <c r="H79" s="145"/>
      <c r="I79" s="155"/>
    </row>
    <row r="80" spans="1:9" s="125" customFormat="1" ht="15" customHeight="1" x14ac:dyDescent="0.25">
      <c r="A80" s="149">
        <v>44154</v>
      </c>
      <c r="B80" s="163">
        <v>1.04</v>
      </c>
      <c r="C80" s="491" t="s">
        <v>217</v>
      </c>
      <c r="D80" s="512"/>
      <c r="E80" s="543"/>
      <c r="F80" s="149"/>
      <c r="G80" s="89"/>
      <c r="H80" s="145"/>
      <c r="I80" s="155"/>
    </row>
    <row r="81" spans="1:9" s="125" customFormat="1" ht="15" customHeight="1" x14ac:dyDescent="0.25">
      <c r="A81" s="149">
        <v>44154</v>
      </c>
      <c r="B81" s="163">
        <v>350</v>
      </c>
      <c r="C81" s="482" t="s">
        <v>817</v>
      </c>
      <c r="D81" s="482"/>
      <c r="E81" s="482"/>
      <c r="F81" s="149"/>
      <c r="G81" s="89"/>
      <c r="H81" s="145"/>
      <c r="I81" s="155"/>
    </row>
    <row r="82" spans="1:9" s="125" customFormat="1" ht="15" customHeight="1" x14ac:dyDescent="0.25">
      <c r="A82" s="149">
        <v>44154</v>
      </c>
      <c r="B82" s="163">
        <v>1.04</v>
      </c>
      <c r="C82" s="491" t="s">
        <v>217</v>
      </c>
      <c r="D82" s="512"/>
      <c r="E82" s="543"/>
      <c r="F82" s="149"/>
      <c r="G82" s="89"/>
      <c r="H82" s="145"/>
      <c r="I82" s="155"/>
    </row>
    <row r="83" spans="1:9" s="125" customFormat="1" ht="15" customHeight="1" x14ac:dyDescent="0.25">
      <c r="A83" s="149">
        <v>44155</v>
      </c>
      <c r="B83" s="163">
        <v>140</v>
      </c>
      <c r="C83" s="482" t="s">
        <v>529</v>
      </c>
      <c r="D83" s="482"/>
      <c r="E83" s="482"/>
      <c r="F83" s="149"/>
      <c r="G83" s="89"/>
      <c r="H83" s="145"/>
      <c r="I83" s="155"/>
    </row>
    <row r="84" spans="1:9" s="125" customFormat="1" ht="15" customHeight="1" x14ac:dyDescent="0.25">
      <c r="A84" s="149">
        <v>44159</v>
      </c>
      <c r="B84" s="163">
        <v>140</v>
      </c>
      <c r="C84" s="482" t="s">
        <v>529</v>
      </c>
      <c r="D84" s="482"/>
      <c r="E84" s="482"/>
      <c r="F84" s="149"/>
      <c r="G84" s="89"/>
      <c r="H84" s="145"/>
      <c r="I84" s="155"/>
    </row>
    <row r="85" spans="1:9" s="125" customFormat="1" ht="15" customHeight="1" x14ac:dyDescent="0.25">
      <c r="A85" s="149">
        <v>44160</v>
      </c>
      <c r="B85" s="163">
        <v>4500</v>
      </c>
      <c r="C85" s="482" t="s">
        <v>628</v>
      </c>
      <c r="D85" s="482"/>
      <c r="E85" s="482"/>
      <c r="F85" s="149"/>
      <c r="G85" s="89"/>
      <c r="H85" s="145"/>
      <c r="I85" s="155"/>
    </row>
    <row r="86" spans="1:9" s="125" customFormat="1" ht="15" customHeight="1" x14ac:dyDescent="0.25">
      <c r="A86" s="149">
        <v>44160</v>
      </c>
      <c r="B86" s="163">
        <v>0.53</v>
      </c>
      <c r="C86" s="491" t="s">
        <v>217</v>
      </c>
      <c r="D86" s="512"/>
      <c r="E86" s="543"/>
      <c r="F86" s="149"/>
      <c r="G86" s="89"/>
      <c r="H86" s="145"/>
      <c r="I86" s="155"/>
    </row>
    <row r="87" spans="1:9" s="125" customFormat="1" ht="15" customHeight="1" x14ac:dyDescent="0.25">
      <c r="A87" s="149">
        <v>44160</v>
      </c>
      <c r="B87" s="163">
        <v>500</v>
      </c>
      <c r="C87" s="554" t="s">
        <v>736</v>
      </c>
      <c r="D87" s="548"/>
      <c r="E87" s="549"/>
      <c r="F87" s="149"/>
      <c r="G87" s="89"/>
      <c r="H87" s="145"/>
      <c r="I87" s="155"/>
    </row>
    <row r="88" spans="1:9" s="125" customFormat="1" ht="15" customHeight="1" x14ac:dyDescent="0.25">
      <c r="A88" s="149">
        <v>44160</v>
      </c>
      <c r="B88" s="163">
        <v>2.09</v>
      </c>
      <c r="C88" s="491" t="s">
        <v>217</v>
      </c>
      <c r="D88" s="512"/>
      <c r="E88" s="543"/>
      <c r="F88" s="149"/>
      <c r="G88" s="89"/>
      <c r="H88" s="145"/>
      <c r="I88" s="155"/>
    </row>
    <row r="89" spans="1:9" s="125" customFormat="1" ht="15" customHeight="1" x14ac:dyDescent="0.25">
      <c r="A89" s="149">
        <v>44161</v>
      </c>
      <c r="B89" s="163">
        <v>500</v>
      </c>
      <c r="C89" s="482" t="s">
        <v>628</v>
      </c>
      <c r="D89" s="482"/>
      <c r="E89" s="482"/>
      <c r="F89" s="149"/>
      <c r="G89" s="89"/>
      <c r="H89" s="145"/>
      <c r="I89" s="155"/>
    </row>
    <row r="90" spans="1:9" s="125" customFormat="1" ht="15" customHeight="1" x14ac:dyDescent="0.25">
      <c r="A90" s="149">
        <v>44161</v>
      </c>
      <c r="B90" s="163">
        <v>1.04</v>
      </c>
      <c r="C90" s="491" t="s">
        <v>217</v>
      </c>
      <c r="D90" s="512"/>
      <c r="E90" s="543"/>
      <c r="F90" s="149"/>
      <c r="G90" s="89"/>
      <c r="H90" s="145"/>
      <c r="I90" s="155"/>
    </row>
    <row r="91" spans="1:9" s="125" customFormat="1" ht="15" customHeight="1" x14ac:dyDescent="0.25">
      <c r="A91" s="149">
        <v>44162</v>
      </c>
      <c r="B91" s="163">
        <v>140</v>
      </c>
      <c r="C91" s="482" t="s">
        <v>529</v>
      </c>
      <c r="D91" s="482"/>
      <c r="E91" s="482"/>
      <c r="F91" s="149"/>
      <c r="G91" s="89"/>
      <c r="H91" s="145"/>
      <c r="I91" s="155"/>
    </row>
    <row r="92" spans="1:9" s="125" customFormat="1" ht="15" customHeight="1" x14ac:dyDescent="0.25">
      <c r="A92" s="149">
        <v>44165</v>
      </c>
      <c r="B92" s="163">
        <v>12041.94</v>
      </c>
      <c r="C92" s="482" t="s">
        <v>343</v>
      </c>
      <c r="D92" s="482"/>
      <c r="E92" s="482"/>
      <c r="F92" s="149"/>
      <c r="G92" s="89"/>
      <c r="H92" s="145"/>
      <c r="I92" s="155"/>
    </row>
    <row r="93" spans="1:9" s="125" customFormat="1" ht="15" customHeight="1" x14ac:dyDescent="0.25">
      <c r="A93" s="149">
        <v>44165</v>
      </c>
      <c r="B93" s="163">
        <v>5034.63</v>
      </c>
      <c r="C93" s="491" t="s">
        <v>776</v>
      </c>
      <c r="D93" s="512"/>
      <c r="E93" s="543"/>
      <c r="F93" s="149"/>
      <c r="G93" s="89"/>
      <c r="H93" s="145"/>
      <c r="I93" s="155"/>
    </row>
    <row r="94" spans="1:9" s="125" customFormat="1" ht="15" customHeight="1" x14ac:dyDescent="0.25">
      <c r="A94" s="149">
        <v>44165</v>
      </c>
      <c r="B94" s="163">
        <v>1.04</v>
      </c>
      <c r="C94" s="491" t="s">
        <v>217</v>
      </c>
      <c r="D94" s="512"/>
      <c r="E94" s="543"/>
      <c r="F94" s="149"/>
      <c r="G94" s="89"/>
      <c r="H94" s="145"/>
      <c r="I94" s="155"/>
    </row>
    <row r="95" spans="1:9" s="125" customFormat="1" ht="15" customHeight="1" x14ac:dyDescent="0.25">
      <c r="A95" s="149">
        <v>44165</v>
      </c>
      <c r="B95" s="163">
        <v>775</v>
      </c>
      <c r="C95" s="547" t="s">
        <v>289</v>
      </c>
      <c r="D95" s="548"/>
      <c r="E95" s="549"/>
      <c r="F95" s="149"/>
      <c r="G95" s="89"/>
      <c r="H95" s="145"/>
      <c r="I95" s="155"/>
    </row>
    <row r="96" spans="1:9" s="125" customFormat="1" ht="15" customHeight="1" x14ac:dyDescent="0.25">
      <c r="A96" s="149">
        <v>44165</v>
      </c>
      <c r="B96" s="163">
        <v>1.04</v>
      </c>
      <c r="C96" s="491" t="s">
        <v>217</v>
      </c>
      <c r="D96" s="512"/>
      <c r="E96" s="543"/>
      <c r="F96" s="149"/>
      <c r="G96" s="89"/>
      <c r="H96" s="145"/>
      <c r="I96" s="155"/>
    </row>
    <row r="97" spans="1:9" s="125" customFormat="1" ht="15" customHeight="1" x14ac:dyDescent="0.25">
      <c r="A97" s="149">
        <v>44165</v>
      </c>
      <c r="B97" s="163">
        <v>775</v>
      </c>
      <c r="C97" s="547" t="s">
        <v>692</v>
      </c>
      <c r="D97" s="548"/>
      <c r="E97" s="549"/>
      <c r="F97" s="149"/>
      <c r="G97" s="89"/>
      <c r="H97" s="145"/>
      <c r="I97" s="155"/>
    </row>
    <row r="98" spans="1:9" s="125" customFormat="1" ht="15" customHeight="1" x14ac:dyDescent="0.25">
      <c r="A98" s="149">
        <v>44165</v>
      </c>
      <c r="B98" s="163">
        <v>0.53</v>
      </c>
      <c r="C98" s="491" t="s">
        <v>217</v>
      </c>
      <c r="D98" s="512"/>
      <c r="E98" s="543"/>
      <c r="F98" s="149"/>
      <c r="G98" s="89"/>
      <c r="H98" s="145"/>
      <c r="I98" s="155"/>
    </row>
    <row r="99" spans="1:9" s="125" customFormat="1" ht="15" customHeight="1" x14ac:dyDescent="0.25">
      <c r="A99" s="149">
        <v>44165</v>
      </c>
      <c r="B99" s="163">
        <v>775</v>
      </c>
      <c r="C99" s="550" t="s">
        <v>693</v>
      </c>
      <c r="D99" s="551"/>
      <c r="E99" s="552"/>
      <c r="F99" s="149"/>
      <c r="G99" s="89"/>
      <c r="H99" s="145"/>
      <c r="I99" s="155"/>
    </row>
    <row r="100" spans="1:9" s="125" customFormat="1" ht="15" customHeight="1" x14ac:dyDescent="0.25">
      <c r="A100" s="149">
        <v>44165</v>
      </c>
      <c r="B100" s="163">
        <v>2324</v>
      </c>
      <c r="C100" s="544" t="s">
        <v>397</v>
      </c>
      <c r="D100" s="545"/>
      <c r="E100" s="546"/>
      <c r="F100" s="149"/>
      <c r="G100" s="89"/>
      <c r="H100" s="145"/>
      <c r="I100" s="155"/>
    </row>
    <row r="101" spans="1:9" s="125" customFormat="1" ht="15" customHeight="1" x14ac:dyDescent="0.25">
      <c r="A101" s="149">
        <v>44165</v>
      </c>
      <c r="B101" s="163">
        <v>2.09</v>
      </c>
      <c r="C101" s="491" t="s">
        <v>217</v>
      </c>
      <c r="D101" s="512"/>
      <c r="E101" s="543"/>
      <c r="F101" s="149"/>
      <c r="G101" s="89"/>
      <c r="H101" s="145"/>
      <c r="I101" s="155"/>
    </row>
  </sheetData>
  <mergeCells count="138">
    <mergeCell ref="C2:I2"/>
    <mergeCell ref="C3:F3"/>
    <mergeCell ref="G3:I3"/>
    <mergeCell ref="C4:D5"/>
    <mergeCell ref="E4:F4"/>
    <mergeCell ref="G4:H4"/>
    <mergeCell ref="I4:I5"/>
    <mergeCell ref="C9:D9"/>
    <mergeCell ref="G9:H9"/>
    <mergeCell ref="C10:D10"/>
    <mergeCell ref="C11:D11"/>
    <mergeCell ref="G11:H11"/>
    <mergeCell ref="C12:D12"/>
    <mergeCell ref="G12:H12"/>
    <mergeCell ref="C6:D6"/>
    <mergeCell ref="G6:H6"/>
    <mergeCell ref="C7:D7"/>
    <mergeCell ref="G7:H7"/>
    <mergeCell ref="C8:D8"/>
    <mergeCell ref="G8:H8"/>
    <mergeCell ref="C17:E17"/>
    <mergeCell ref="H17:I17"/>
    <mergeCell ref="C18:E18"/>
    <mergeCell ref="H18:I18"/>
    <mergeCell ref="C19:E19"/>
    <mergeCell ref="H19:I19"/>
    <mergeCell ref="A13:I13"/>
    <mergeCell ref="A14:I14"/>
    <mergeCell ref="A15:E15"/>
    <mergeCell ref="F15:I15"/>
    <mergeCell ref="C16:E16"/>
    <mergeCell ref="H16:I16"/>
    <mergeCell ref="C26:E26"/>
    <mergeCell ref="H26:I26"/>
    <mergeCell ref="C27:E27"/>
    <mergeCell ref="H27:I27"/>
    <mergeCell ref="C28:E28"/>
    <mergeCell ref="H28:I28"/>
    <mergeCell ref="C20:E20"/>
    <mergeCell ref="H20:I20"/>
    <mergeCell ref="C22:E22"/>
    <mergeCell ref="H22:I22"/>
    <mergeCell ref="C24:E24"/>
    <mergeCell ref="H24:I24"/>
    <mergeCell ref="C33:E33"/>
    <mergeCell ref="C34:E34"/>
    <mergeCell ref="H34:I34"/>
    <mergeCell ref="C35:E35"/>
    <mergeCell ref="C36:E36"/>
    <mergeCell ref="H36:I36"/>
    <mergeCell ref="C29:E29"/>
    <mergeCell ref="H29:I29"/>
    <mergeCell ref="C30:E30"/>
    <mergeCell ref="C31:E31"/>
    <mergeCell ref="H31:I31"/>
    <mergeCell ref="C32:E32"/>
    <mergeCell ref="C43:E43"/>
    <mergeCell ref="H43:I43"/>
    <mergeCell ref="C44:E44"/>
    <mergeCell ref="H44:I44"/>
    <mergeCell ref="C37:E37"/>
    <mergeCell ref="H37:I37"/>
    <mergeCell ref="C38:E38"/>
    <mergeCell ref="C39:E39"/>
    <mergeCell ref="H39:I39"/>
    <mergeCell ref="C40:E40"/>
    <mergeCell ref="H40:I40"/>
    <mergeCell ref="C61:E61"/>
    <mergeCell ref="C62:E62"/>
    <mergeCell ref="C63:E63"/>
    <mergeCell ref="C64:E64"/>
    <mergeCell ref="C65:E65"/>
    <mergeCell ref="C51:E51"/>
    <mergeCell ref="H51:I51"/>
    <mergeCell ref="C52:E52"/>
    <mergeCell ref="C54:E54"/>
    <mergeCell ref="C55:E55"/>
    <mergeCell ref="C57:E57"/>
    <mergeCell ref="C72:E72"/>
    <mergeCell ref="C73:E73"/>
    <mergeCell ref="C74:E74"/>
    <mergeCell ref="C75:E75"/>
    <mergeCell ref="C76:E76"/>
    <mergeCell ref="C77:E77"/>
    <mergeCell ref="C66:E66"/>
    <mergeCell ref="C67:E67"/>
    <mergeCell ref="C68:E68"/>
    <mergeCell ref="C69:E69"/>
    <mergeCell ref="C70:E70"/>
    <mergeCell ref="C71:E71"/>
    <mergeCell ref="C84:E84"/>
    <mergeCell ref="C85:E85"/>
    <mergeCell ref="C86:E86"/>
    <mergeCell ref="C87:E87"/>
    <mergeCell ref="C88:E88"/>
    <mergeCell ref="C89:E89"/>
    <mergeCell ref="C78:E78"/>
    <mergeCell ref="C79:E79"/>
    <mergeCell ref="C80:E80"/>
    <mergeCell ref="C81:E81"/>
    <mergeCell ref="C82:E82"/>
    <mergeCell ref="C83:E83"/>
    <mergeCell ref="C101:E101"/>
    <mergeCell ref="C95:E95"/>
    <mergeCell ref="C96:E96"/>
    <mergeCell ref="C97:E97"/>
    <mergeCell ref="C98:E98"/>
    <mergeCell ref="C99:E99"/>
    <mergeCell ref="C100:E100"/>
    <mergeCell ref="C90:E90"/>
    <mergeCell ref="C91:E91"/>
    <mergeCell ref="C92:E92"/>
    <mergeCell ref="C93:E93"/>
    <mergeCell ref="C94:E94"/>
    <mergeCell ref="C50:E50"/>
    <mergeCell ref="C53:E53"/>
    <mergeCell ref="C56:E56"/>
    <mergeCell ref="C58:E58"/>
    <mergeCell ref="C60:E60"/>
    <mergeCell ref="G10:H10"/>
    <mergeCell ref="C23:E23"/>
    <mergeCell ref="C25:E25"/>
    <mergeCell ref="C21:E21"/>
    <mergeCell ref="H21:I21"/>
    <mergeCell ref="H23:I23"/>
    <mergeCell ref="H25:I25"/>
    <mergeCell ref="C59:E59"/>
    <mergeCell ref="C45:E45"/>
    <mergeCell ref="H45:I45"/>
    <mergeCell ref="C47:E47"/>
    <mergeCell ref="H47:I47"/>
    <mergeCell ref="C49:E49"/>
    <mergeCell ref="H49:I49"/>
    <mergeCell ref="C46:E46"/>
    <mergeCell ref="C48:E48"/>
    <mergeCell ref="C41:E41"/>
    <mergeCell ref="H41:I41"/>
    <mergeCell ref="C42:E42"/>
  </mergeCells>
  <pageMargins left="0.7" right="0.7" top="0.75" bottom="0.75" header="0.3" footer="0.3"/>
  <pageSetup paperSize="9" scale="77" orientation="landscape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opLeftCell="A85" zoomScaleNormal="100" workbookViewId="0">
      <selection activeCell="C72" sqref="C72:E72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823</v>
      </c>
      <c r="D2" s="530"/>
      <c r="E2" s="530"/>
      <c r="F2" s="530"/>
      <c r="G2" s="530"/>
      <c r="H2" s="530"/>
      <c r="I2" s="531"/>
    </row>
    <row r="3" spans="1:9" ht="21.75" customHeight="1" x14ac:dyDescent="0.25">
      <c r="C3" s="563" t="s">
        <v>748</v>
      </c>
      <c r="D3" s="564"/>
      <c r="E3" s="564"/>
      <c r="F3" s="565"/>
      <c r="G3" s="566">
        <v>85136</v>
      </c>
      <c r="H3" s="567"/>
      <c r="I3" s="568"/>
    </row>
    <row r="4" spans="1:9" x14ac:dyDescent="0.25">
      <c r="C4" s="423"/>
      <c r="D4" s="355"/>
      <c r="E4" s="356" t="s">
        <v>0</v>
      </c>
      <c r="F4" s="356"/>
      <c r="G4" s="424" t="s">
        <v>1</v>
      </c>
      <c r="H4" s="538"/>
      <c r="I4" s="412"/>
    </row>
    <row r="5" spans="1:9" x14ac:dyDescent="0.25">
      <c r="C5" s="423"/>
      <c r="D5" s="355"/>
      <c r="E5" s="6" t="s">
        <v>3</v>
      </c>
      <c r="F5" s="6" t="s">
        <v>2</v>
      </c>
      <c r="G5" s="6" t="s">
        <v>3</v>
      </c>
      <c r="H5" s="6"/>
      <c r="I5" s="412"/>
    </row>
    <row r="6" spans="1:9" ht="30.75" customHeight="1" x14ac:dyDescent="0.25">
      <c r="C6" s="539" t="s">
        <v>824</v>
      </c>
      <c r="D6" s="540"/>
      <c r="E6" s="156">
        <v>25377.7</v>
      </c>
      <c r="F6" s="156">
        <v>8901.61</v>
      </c>
      <c r="G6" s="541">
        <v>3553</v>
      </c>
      <c r="H6" s="542"/>
      <c r="I6" s="27"/>
    </row>
    <row r="7" spans="1:9" x14ac:dyDescent="0.25">
      <c r="C7" s="532" t="s">
        <v>3</v>
      </c>
      <c r="D7" s="533"/>
      <c r="E7" s="158">
        <v>22906.14</v>
      </c>
      <c r="F7" s="158">
        <v>53873.87</v>
      </c>
      <c r="G7" s="541">
        <v>100</v>
      </c>
      <c r="H7" s="542"/>
      <c r="I7" s="28"/>
    </row>
    <row r="8" spans="1:9" x14ac:dyDescent="0.25">
      <c r="C8" s="494" t="s">
        <v>625</v>
      </c>
      <c r="D8" s="495"/>
      <c r="E8" s="158">
        <v>1142.29</v>
      </c>
      <c r="F8" s="158">
        <v>3861.75</v>
      </c>
      <c r="G8" s="541">
        <v>0</v>
      </c>
      <c r="H8" s="542"/>
      <c r="I8" s="28"/>
    </row>
    <row r="9" spans="1:9" x14ac:dyDescent="0.25">
      <c r="C9" s="494" t="s">
        <v>671</v>
      </c>
      <c r="D9" s="495"/>
      <c r="E9" s="158"/>
      <c r="F9" s="158"/>
      <c r="G9" s="541">
        <v>0</v>
      </c>
      <c r="H9" s="542"/>
      <c r="I9" s="28"/>
    </row>
    <row r="10" spans="1:9" x14ac:dyDescent="0.25">
      <c r="C10" s="494" t="s">
        <v>812</v>
      </c>
      <c r="D10" s="495"/>
      <c r="E10" s="158"/>
      <c r="F10" s="158">
        <v>5000</v>
      </c>
      <c r="G10" s="541">
        <v>0</v>
      </c>
      <c r="H10" s="542"/>
      <c r="I10" s="28"/>
    </row>
    <row r="11" spans="1:9" x14ac:dyDescent="0.25">
      <c r="C11" s="532" t="s">
        <v>6</v>
      </c>
      <c r="D11" s="533"/>
      <c r="E11" s="10">
        <v>84558.399999999994</v>
      </c>
      <c r="F11" s="158">
        <v>61794.76</v>
      </c>
      <c r="G11" s="541">
        <v>0</v>
      </c>
      <c r="H11" s="542"/>
      <c r="I11" s="28"/>
    </row>
    <row r="12" spans="1:9" ht="36.75" customHeight="1" thickBot="1" x14ac:dyDescent="0.3">
      <c r="C12" s="420" t="s">
        <v>825</v>
      </c>
      <c r="D12" s="421"/>
      <c r="E12" s="157">
        <f>E6+E7+E8+E9+E10+F11-E11</f>
        <v>26662.490000000005</v>
      </c>
      <c r="F12" s="157">
        <f>F6+F7+F8+F10-F11</f>
        <v>9842.4700000000084</v>
      </c>
      <c r="G12" s="422">
        <f>G6+G7+G8+G9-G11</f>
        <v>3653</v>
      </c>
      <c r="H12" s="422"/>
      <c r="I12" s="30"/>
    </row>
    <row r="13" spans="1:9" ht="15.75" thickBot="1" x14ac:dyDescent="0.3">
      <c r="A13" s="366"/>
      <c r="B13" s="366"/>
      <c r="C13" s="366"/>
      <c r="D13" s="366"/>
      <c r="E13" s="366"/>
      <c r="F13" s="366"/>
      <c r="G13" s="366"/>
      <c r="H13" s="366"/>
      <c r="I13" s="366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44166</v>
      </c>
      <c r="B17" s="163">
        <v>140</v>
      </c>
      <c r="C17" s="482" t="s">
        <v>529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44169</v>
      </c>
      <c r="B18" s="163">
        <v>500</v>
      </c>
      <c r="C18" s="482" t="s">
        <v>628</v>
      </c>
      <c r="D18" s="482"/>
      <c r="E18" s="482"/>
      <c r="F18" s="149"/>
      <c r="G18" s="89"/>
      <c r="H18" s="482"/>
      <c r="I18" s="482"/>
    </row>
    <row r="19" spans="1:9" s="125" customFormat="1" ht="15" customHeight="1" x14ac:dyDescent="0.25">
      <c r="A19" s="149">
        <v>44169</v>
      </c>
      <c r="B19" s="163">
        <v>1.56</v>
      </c>
      <c r="C19" s="491" t="s">
        <v>217</v>
      </c>
      <c r="D19" s="512"/>
      <c r="E19" s="543"/>
      <c r="F19" s="149"/>
      <c r="G19" s="89"/>
      <c r="H19" s="482"/>
      <c r="I19" s="482"/>
    </row>
    <row r="20" spans="1:9" s="125" customFormat="1" ht="15" customHeight="1" x14ac:dyDescent="0.25">
      <c r="A20" s="149">
        <v>44169</v>
      </c>
      <c r="B20" s="163">
        <v>1003</v>
      </c>
      <c r="C20" s="482" t="s">
        <v>833</v>
      </c>
      <c r="D20" s="482"/>
      <c r="E20" s="482"/>
      <c r="F20" s="149"/>
      <c r="G20" s="89"/>
      <c r="H20" s="482"/>
      <c r="I20" s="482"/>
    </row>
    <row r="21" spans="1:9" s="125" customFormat="1" ht="15" customHeight="1" x14ac:dyDescent="0.25">
      <c r="A21" s="149">
        <v>44169</v>
      </c>
      <c r="B21" s="163">
        <v>2.09</v>
      </c>
      <c r="C21" s="491" t="s">
        <v>217</v>
      </c>
      <c r="D21" s="512"/>
      <c r="E21" s="543"/>
      <c r="F21" s="149"/>
      <c r="G21" s="89"/>
      <c r="H21" s="475"/>
      <c r="I21" s="534"/>
    </row>
    <row r="22" spans="1:9" s="125" customFormat="1" ht="15" customHeight="1" x14ac:dyDescent="0.25">
      <c r="A22" s="149">
        <v>44169</v>
      </c>
      <c r="B22" s="163">
        <v>675</v>
      </c>
      <c r="C22" s="482" t="s">
        <v>822</v>
      </c>
      <c r="D22" s="482"/>
      <c r="E22" s="482"/>
      <c r="F22" s="149"/>
      <c r="G22" s="89"/>
      <c r="H22" s="482"/>
      <c r="I22" s="482"/>
    </row>
    <row r="23" spans="1:9" s="125" customFormat="1" ht="15" customHeight="1" x14ac:dyDescent="0.25">
      <c r="A23" s="149">
        <v>44169</v>
      </c>
      <c r="B23" s="163">
        <v>1.56</v>
      </c>
      <c r="C23" s="491" t="s">
        <v>217</v>
      </c>
      <c r="D23" s="512"/>
      <c r="E23" s="543"/>
      <c r="F23" s="149"/>
      <c r="G23" s="89"/>
      <c r="H23" s="475"/>
      <c r="I23" s="534"/>
    </row>
    <row r="24" spans="1:9" s="125" customFormat="1" ht="15" customHeight="1" x14ac:dyDescent="0.25">
      <c r="A24" s="149">
        <v>44169</v>
      </c>
      <c r="B24" s="163">
        <v>49.5</v>
      </c>
      <c r="C24" s="491" t="s">
        <v>728</v>
      </c>
      <c r="D24" s="512"/>
      <c r="E24" s="543"/>
      <c r="F24" s="149"/>
      <c r="G24" s="89"/>
      <c r="H24" s="482"/>
      <c r="I24" s="482"/>
    </row>
    <row r="25" spans="1:9" s="125" customFormat="1" ht="15" customHeight="1" x14ac:dyDescent="0.25">
      <c r="A25" s="149">
        <v>44169</v>
      </c>
      <c r="B25" s="163">
        <v>106.5</v>
      </c>
      <c r="C25" s="482" t="s">
        <v>239</v>
      </c>
      <c r="D25" s="482"/>
      <c r="E25" s="482"/>
      <c r="F25" s="149"/>
      <c r="G25" s="89"/>
      <c r="H25" s="475"/>
      <c r="I25" s="534"/>
    </row>
    <row r="26" spans="1:9" s="125" customFormat="1" ht="15" customHeight="1" x14ac:dyDescent="0.25">
      <c r="A26" s="149">
        <v>44169</v>
      </c>
      <c r="B26" s="163">
        <v>2807.73</v>
      </c>
      <c r="C26" s="491" t="s">
        <v>826</v>
      </c>
      <c r="D26" s="512"/>
      <c r="E26" s="543"/>
      <c r="F26" s="149"/>
      <c r="G26" s="89"/>
      <c r="H26" s="482"/>
      <c r="I26" s="482"/>
    </row>
    <row r="27" spans="1:9" s="125" customFormat="1" ht="15" customHeight="1" x14ac:dyDescent="0.25">
      <c r="A27" s="149">
        <v>44169</v>
      </c>
      <c r="B27" s="163">
        <v>2920.73</v>
      </c>
      <c r="C27" s="553" t="s">
        <v>687</v>
      </c>
      <c r="D27" s="545"/>
      <c r="E27" s="546"/>
      <c r="F27" s="149"/>
      <c r="G27" s="89"/>
      <c r="H27" s="482"/>
      <c r="I27" s="482"/>
    </row>
    <row r="28" spans="1:9" s="125" customFormat="1" ht="15" customHeight="1" x14ac:dyDescent="0.25">
      <c r="A28" s="149">
        <v>44169</v>
      </c>
      <c r="B28" s="163">
        <v>3099.87</v>
      </c>
      <c r="C28" s="554" t="s">
        <v>686</v>
      </c>
      <c r="D28" s="548"/>
      <c r="E28" s="549"/>
      <c r="F28" s="149"/>
      <c r="G28" s="89"/>
      <c r="H28" s="475"/>
      <c r="I28" s="534"/>
    </row>
    <row r="29" spans="1:9" s="125" customFormat="1" ht="15" customHeight="1" x14ac:dyDescent="0.25">
      <c r="A29" s="149">
        <v>44169</v>
      </c>
      <c r="B29" s="163">
        <v>3031.09</v>
      </c>
      <c r="C29" s="547" t="s">
        <v>768</v>
      </c>
      <c r="D29" s="548"/>
      <c r="E29" s="549"/>
      <c r="F29" s="149"/>
      <c r="G29" s="89"/>
      <c r="H29" s="482"/>
      <c r="I29" s="482"/>
    </row>
    <row r="30" spans="1:9" s="125" customFormat="1" ht="15" customHeight="1" x14ac:dyDescent="0.25">
      <c r="A30" s="149">
        <v>44169</v>
      </c>
      <c r="B30" s="163">
        <v>1548.23</v>
      </c>
      <c r="C30" s="554" t="s">
        <v>725</v>
      </c>
      <c r="D30" s="548"/>
      <c r="E30" s="549"/>
      <c r="F30" s="149"/>
      <c r="G30" s="89"/>
      <c r="H30" s="50"/>
      <c r="I30" s="161"/>
    </row>
    <row r="31" spans="1:9" s="125" customFormat="1" ht="15" customHeight="1" x14ac:dyDescent="0.25">
      <c r="A31" s="149">
        <v>44169</v>
      </c>
      <c r="B31" s="163">
        <v>1996.94</v>
      </c>
      <c r="C31" s="554" t="s">
        <v>684</v>
      </c>
      <c r="D31" s="548"/>
      <c r="E31" s="549"/>
      <c r="F31" s="149"/>
      <c r="G31" s="89"/>
      <c r="H31" s="475"/>
      <c r="I31" s="534"/>
    </row>
    <row r="32" spans="1:9" s="125" customFormat="1" ht="15" customHeight="1" x14ac:dyDescent="0.25">
      <c r="A32" s="149">
        <v>44169</v>
      </c>
      <c r="B32" s="163">
        <v>2964.87</v>
      </c>
      <c r="C32" s="554" t="s">
        <v>683</v>
      </c>
      <c r="D32" s="548"/>
      <c r="E32" s="549"/>
      <c r="F32" s="149"/>
      <c r="G32" s="89"/>
      <c r="H32" s="145"/>
      <c r="I32" s="155"/>
    </row>
    <row r="33" spans="1:9" s="125" customFormat="1" ht="15" customHeight="1" x14ac:dyDescent="0.25">
      <c r="A33" s="149">
        <v>44169</v>
      </c>
      <c r="B33" s="163">
        <v>2964.87</v>
      </c>
      <c r="C33" s="554" t="s">
        <v>404</v>
      </c>
      <c r="D33" s="548"/>
      <c r="E33" s="549"/>
      <c r="F33" s="149"/>
      <c r="G33" s="89"/>
      <c r="H33" s="145"/>
      <c r="I33" s="155"/>
    </row>
    <row r="34" spans="1:9" s="125" customFormat="1" ht="15" customHeight="1" x14ac:dyDescent="0.25">
      <c r="A34" s="149">
        <v>44169</v>
      </c>
      <c r="B34" s="163">
        <v>2920.73</v>
      </c>
      <c r="C34" s="554" t="s">
        <v>388</v>
      </c>
      <c r="D34" s="548"/>
      <c r="E34" s="549"/>
      <c r="F34" s="149"/>
      <c r="G34" s="89"/>
      <c r="H34" s="475"/>
      <c r="I34" s="534"/>
    </row>
    <row r="35" spans="1:9" s="125" customFormat="1" ht="15" customHeight="1" x14ac:dyDescent="0.25">
      <c r="A35" s="149">
        <v>44169</v>
      </c>
      <c r="B35" s="163">
        <v>2986.94</v>
      </c>
      <c r="C35" s="554" t="s">
        <v>681</v>
      </c>
      <c r="D35" s="548"/>
      <c r="E35" s="549"/>
      <c r="F35" s="149"/>
      <c r="G35" s="89"/>
      <c r="H35" s="145"/>
      <c r="I35" s="155"/>
    </row>
    <row r="36" spans="1:9" s="125" customFormat="1" ht="15" customHeight="1" x14ac:dyDescent="0.25">
      <c r="A36" s="149">
        <v>44169</v>
      </c>
      <c r="B36" s="163">
        <v>3031.09</v>
      </c>
      <c r="C36" s="554" t="s">
        <v>816</v>
      </c>
      <c r="D36" s="548"/>
      <c r="E36" s="549"/>
      <c r="F36" s="149"/>
      <c r="G36" s="89"/>
      <c r="H36" s="475"/>
      <c r="I36" s="534"/>
    </row>
    <row r="37" spans="1:9" s="125" customFormat="1" ht="15" customHeight="1" x14ac:dyDescent="0.25">
      <c r="A37" s="149">
        <v>44169</v>
      </c>
      <c r="B37" s="163">
        <v>2997.98</v>
      </c>
      <c r="C37" s="555" t="s">
        <v>726</v>
      </c>
      <c r="D37" s="551"/>
      <c r="E37" s="552"/>
      <c r="F37" s="149"/>
      <c r="G37" s="89"/>
      <c r="H37" s="475"/>
      <c r="I37" s="534"/>
    </row>
    <row r="38" spans="1:9" s="125" customFormat="1" ht="15" customHeight="1" x14ac:dyDescent="0.25">
      <c r="A38" s="149">
        <v>44169</v>
      </c>
      <c r="B38" s="163">
        <v>2170.73</v>
      </c>
      <c r="C38" s="554" t="s">
        <v>699</v>
      </c>
      <c r="D38" s="548"/>
      <c r="E38" s="549"/>
      <c r="F38" s="149"/>
      <c r="G38" s="89"/>
      <c r="H38" s="145"/>
      <c r="I38" s="155"/>
    </row>
    <row r="39" spans="1:9" s="125" customFormat="1" ht="15" customHeight="1" x14ac:dyDescent="0.25">
      <c r="A39" s="149">
        <v>44172</v>
      </c>
      <c r="B39" s="163">
        <v>156</v>
      </c>
      <c r="C39" s="482" t="s">
        <v>529</v>
      </c>
      <c r="D39" s="482"/>
      <c r="E39" s="482"/>
      <c r="F39" s="149"/>
      <c r="G39" s="89"/>
      <c r="H39" s="475"/>
      <c r="I39" s="534"/>
    </row>
    <row r="40" spans="1:9" s="125" customFormat="1" ht="15" customHeight="1" x14ac:dyDescent="0.25">
      <c r="A40" s="149">
        <v>44174</v>
      </c>
      <c r="B40" s="163">
        <v>113</v>
      </c>
      <c r="C40" s="482" t="s">
        <v>771</v>
      </c>
      <c r="D40" s="482"/>
      <c r="E40" s="482"/>
      <c r="F40" s="149"/>
      <c r="G40" s="89"/>
      <c r="H40" s="475"/>
      <c r="I40" s="534"/>
    </row>
    <row r="41" spans="1:9" s="125" customFormat="1" ht="15" customHeight="1" x14ac:dyDescent="0.25">
      <c r="A41" s="149">
        <v>44174</v>
      </c>
      <c r="B41" s="163">
        <v>2000</v>
      </c>
      <c r="C41" s="482" t="s">
        <v>626</v>
      </c>
      <c r="D41" s="482"/>
      <c r="E41" s="482"/>
      <c r="F41" s="149"/>
      <c r="G41" s="89"/>
      <c r="H41" s="475"/>
      <c r="I41" s="534"/>
    </row>
    <row r="42" spans="1:9" s="125" customFormat="1" ht="15" customHeight="1" x14ac:dyDescent="0.25">
      <c r="A42" s="149">
        <v>44174</v>
      </c>
      <c r="B42" s="163">
        <v>2.09</v>
      </c>
      <c r="C42" s="491" t="s">
        <v>217</v>
      </c>
      <c r="D42" s="512"/>
      <c r="E42" s="543"/>
      <c r="F42" s="149"/>
      <c r="G42" s="89"/>
      <c r="H42" s="145"/>
      <c r="I42" s="155"/>
    </row>
    <row r="43" spans="1:9" s="125" customFormat="1" ht="15" customHeight="1" x14ac:dyDescent="0.25">
      <c r="A43" s="149">
        <v>44174</v>
      </c>
      <c r="B43" s="163">
        <v>3574.57</v>
      </c>
      <c r="C43" s="491" t="s">
        <v>827</v>
      </c>
      <c r="D43" s="512"/>
      <c r="E43" s="543"/>
      <c r="F43" s="149"/>
      <c r="G43" s="89"/>
      <c r="H43" s="475"/>
      <c r="I43" s="534"/>
    </row>
    <row r="44" spans="1:9" s="125" customFormat="1" ht="15" customHeight="1" x14ac:dyDescent="0.25">
      <c r="A44" s="149">
        <v>44174</v>
      </c>
      <c r="B44" s="163">
        <v>2.09</v>
      </c>
      <c r="C44" s="491" t="s">
        <v>217</v>
      </c>
      <c r="D44" s="512"/>
      <c r="E44" s="543"/>
      <c r="F44" s="149"/>
      <c r="G44" s="89"/>
      <c r="H44" s="475"/>
      <c r="I44" s="534"/>
    </row>
    <row r="45" spans="1:9" s="125" customFormat="1" ht="15" customHeight="1" x14ac:dyDescent="0.25">
      <c r="A45" s="149">
        <v>44175</v>
      </c>
      <c r="B45" s="163">
        <v>250</v>
      </c>
      <c r="C45" s="554" t="s">
        <v>828</v>
      </c>
      <c r="D45" s="548"/>
      <c r="E45" s="549"/>
      <c r="F45" s="149"/>
      <c r="G45" s="89"/>
      <c r="H45" s="475"/>
      <c r="I45" s="534"/>
    </row>
    <row r="46" spans="1:9" s="125" customFormat="1" ht="15" customHeight="1" x14ac:dyDescent="0.25">
      <c r="A46" s="149">
        <v>44175</v>
      </c>
      <c r="B46" s="163">
        <v>0.53</v>
      </c>
      <c r="C46" s="491" t="s">
        <v>217</v>
      </c>
      <c r="D46" s="512"/>
      <c r="E46" s="543"/>
      <c r="F46" s="149"/>
      <c r="G46" s="89"/>
      <c r="H46" s="145"/>
      <c r="I46" s="155"/>
    </row>
    <row r="47" spans="1:9" s="125" customFormat="1" ht="15" customHeight="1" x14ac:dyDescent="0.25">
      <c r="A47" s="149">
        <v>44177</v>
      </c>
      <c r="B47" s="163">
        <v>74</v>
      </c>
      <c r="C47" s="482" t="s">
        <v>829</v>
      </c>
      <c r="D47" s="482"/>
      <c r="E47" s="482"/>
      <c r="F47" s="149"/>
      <c r="G47" s="89"/>
      <c r="H47" s="475"/>
      <c r="I47" s="534"/>
    </row>
    <row r="48" spans="1:9" s="125" customFormat="1" ht="15" customHeight="1" x14ac:dyDescent="0.25">
      <c r="A48" s="149">
        <v>44179</v>
      </c>
      <c r="B48" s="163">
        <v>69.900000000000006</v>
      </c>
      <c r="C48" s="482" t="s">
        <v>273</v>
      </c>
      <c r="D48" s="482"/>
      <c r="E48" s="482"/>
      <c r="F48" s="149"/>
      <c r="G48" s="89"/>
      <c r="H48" s="145"/>
      <c r="I48" s="155"/>
    </row>
    <row r="49" spans="1:9" s="125" customFormat="1" ht="15" customHeight="1" x14ac:dyDescent="0.25">
      <c r="A49" s="149">
        <v>44179</v>
      </c>
      <c r="B49" s="163">
        <v>72</v>
      </c>
      <c r="C49" s="482" t="s">
        <v>19</v>
      </c>
      <c r="D49" s="482"/>
      <c r="E49" s="482"/>
      <c r="F49" s="149"/>
      <c r="G49" s="89"/>
      <c r="H49" s="475"/>
      <c r="I49" s="534"/>
    </row>
    <row r="50" spans="1:9" s="125" customFormat="1" ht="15" customHeight="1" x14ac:dyDescent="0.25">
      <c r="A50" s="149">
        <v>44179</v>
      </c>
      <c r="B50" s="163">
        <v>1822</v>
      </c>
      <c r="C50" s="482" t="s">
        <v>20</v>
      </c>
      <c r="D50" s="482"/>
      <c r="E50" s="482"/>
      <c r="F50" s="149"/>
      <c r="G50" s="89"/>
      <c r="H50" s="145"/>
      <c r="I50" s="155"/>
    </row>
    <row r="51" spans="1:9" s="125" customFormat="1" ht="15" customHeight="1" x14ac:dyDescent="0.25">
      <c r="A51" s="149">
        <v>44179</v>
      </c>
      <c r="B51" s="163">
        <v>209</v>
      </c>
      <c r="C51" s="482" t="s">
        <v>18</v>
      </c>
      <c r="D51" s="482"/>
      <c r="E51" s="482"/>
      <c r="F51" s="149"/>
      <c r="G51" s="89"/>
      <c r="H51" s="475"/>
      <c r="I51" s="534"/>
    </row>
    <row r="52" spans="1:9" s="125" customFormat="1" ht="15" customHeight="1" x14ac:dyDescent="0.25">
      <c r="A52" s="149">
        <v>44179</v>
      </c>
      <c r="B52" s="163">
        <v>256</v>
      </c>
      <c r="C52" s="482" t="s">
        <v>194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44179</v>
      </c>
      <c r="B53" s="163">
        <v>113</v>
      </c>
      <c r="C53" s="482" t="s">
        <v>21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44179</v>
      </c>
      <c r="B54" s="163">
        <v>759</v>
      </c>
      <c r="C54" s="482" t="s">
        <v>570</v>
      </c>
      <c r="D54" s="482"/>
      <c r="E54" s="482"/>
      <c r="F54" s="149"/>
      <c r="G54" s="89"/>
      <c r="H54" s="145"/>
      <c r="I54" s="155"/>
    </row>
    <row r="55" spans="1:9" s="125" customFormat="1" ht="15" customHeight="1" x14ac:dyDescent="0.25">
      <c r="A55" s="149">
        <v>44179</v>
      </c>
      <c r="B55" s="163">
        <v>56</v>
      </c>
      <c r="C55" s="569" t="s">
        <v>22</v>
      </c>
      <c r="D55" s="512"/>
      <c r="E55" s="543"/>
      <c r="F55" s="149"/>
      <c r="G55" s="89"/>
      <c r="H55" s="145"/>
      <c r="I55" s="155"/>
    </row>
    <row r="56" spans="1:9" s="125" customFormat="1" ht="15" customHeight="1" x14ac:dyDescent="0.25">
      <c r="A56" s="149">
        <v>44179</v>
      </c>
      <c r="B56" s="163">
        <v>353</v>
      </c>
      <c r="C56" s="482" t="s">
        <v>18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44179</v>
      </c>
      <c r="B57" s="163">
        <v>484</v>
      </c>
      <c r="C57" s="482" t="s">
        <v>543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44180</v>
      </c>
      <c r="B58" s="163">
        <v>1000</v>
      </c>
      <c r="C58" s="482" t="s">
        <v>817</v>
      </c>
      <c r="D58" s="482"/>
      <c r="E58" s="482"/>
      <c r="F58" s="149"/>
      <c r="G58" s="89"/>
      <c r="H58" s="145"/>
      <c r="I58" s="155"/>
    </row>
    <row r="59" spans="1:9" s="125" customFormat="1" ht="15" customHeight="1" x14ac:dyDescent="0.25">
      <c r="A59" s="149">
        <v>44180</v>
      </c>
      <c r="B59" s="163">
        <v>1.04</v>
      </c>
      <c r="C59" s="491" t="s">
        <v>217</v>
      </c>
      <c r="D59" s="512"/>
      <c r="E59" s="543"/>
      <c r="F59" s="149"/>
      <c r="G59" s="89"/>
      <c r="H59" s="145"/>
      <c r="I59" s="155"/>
    </row>
    <row r="60" spans="1:9" s="125" customFormat="1" ht="15" customHeight="1" x14ac:dyDescent="0.25">
      <c r="A60" s="149">
        <v>44181</v>
      </c>
      <c r="B60" s="163">
        <v>500</v>
      </c>
      <c r="C60" s="482" t="s">
        <v>628</v>
      </c>
      <c r="D60" s="482"/>
      <c r="E60" s="482"/>
      <c r="F60" s="149"/>
      <c r="G60" s="89"/>
      <c r="H60" s="145"/>
      <c r="I60" s="155"/>
    </row>
    <row r="61" spans="1:9" s="125" customFormat="1" ht="15" customHeight="1" x14ac:dyDescent="0.25">
      <c r="A61" s="149">
        <v>44181</v>
      </c>
      <c r="B61" s="163">
        <v>1.04</v>
      </c>
      <c r="C61" s="491" t="s">
        <v>217</v>
      </c>
      <c r="D61" s="512"/>
      <c r="E61" s="543"/>
      <c r="F61" s="149"/>
      <c r="G61" s="89"/>
      <c r="H61" s="145"/>
      <c r="I61" s="155"/>
    </row>
    <row r="62" spans="1:9" s="125" customFormat="1" ht="15" customHeight="1" x14ac:dyDescent="0.25">
      <c r="A62" s="149">
        <v>44181</v>
      </c>
      <c r="B62" s="163">
        <v>156</v>
      </c>
      <c r="C62" s="482" t="s">
        <v>529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44182</v>
      </c>
      <c r="B63" s="163">
        <v>450</v>
      </c>
      <c r="C63" s="491" t="s">
        <v>830</v>
      </c>
      <c r="D63" s="512"/>
      <c r="E63" s="543"/>
      <c r="F63" s="149"/>
      <c r="G63" s="89"/>
      <c r="H63" s="145"/>
      <c r="I63" s="155"/>
    </row>
    <row r="64" spans="1:9" s="125" customFormat="1" ht="15" customHeight="1" x14ac:dyDescent="0.25">
      <c r="A64" s="149">
        <v>44182</v>
      </c>
      <c r="B64" s="163">
        <v>529.75</v>
      </c>
      <c r="C64" s="491" t="s">
        <v>831</v>
      </c>
      <c r="D64" s="512"/>
      <c r="E64" s="543"/>
      <c r="F64" s="149"/>
      <c r="G64" s="89"/>
      <c r="H64" s="145"/>
      <c r="I64" s="155"/>
    </row>
    <row r="65" spans="1:9" s="125" customFormat="1" ht="15" customHeight="1" x14ac:dyDescent="0.25">
      <c r="A65" s="149">
        <v>44183</v>
      </c>
      <c r="B65" s="163">
        <v>1500</v>
      </c>
      <c r="C65" s="482" t="s">
        <v>628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44183</v>
      </c>
      <c r="B66" s="163">
        <v>1.05</v>
      </c>
      <c r="C66" s="491" t="s">
        <v>217</v>
      </c>
      <c r="D66" s="512"/>
      <c r="E66" s="543"/>
      <c r="F66" s="149"/>
      <c r="G66" s="89"/>
      <c r="H66" s="145"/>
      <c r="I66" s="155"/>
    </row>
    <row r="67" spans="1:9" s="125" customFormat="1" ht="15" customHeight="1" x14ac:dyDescent="0.25">
      <c r="A67" s="149">
        <v>44183</v>
      </c>
      <c r="B67" s="163">
        <v>236</v>
      </c>
      <c r="C67" s="482" t="s">
        <v>834</v>
      </c>
      <c r="D67" s="482"/>
      <c r="E67" s="482"/>
      <c r="F67" s="149"/>
      <c r="G67" s="89"/>
      <c r="H67" s="145"/>
      <c r="I67" s="155"/>
    </row>
    <row r="68" spans="1:9" s="125" customFormat="1" ht="15" customHeight="1" x14ac:dyDescent="0.25">
      <c r="A68" s="149">
        <v>44183</v>
      </c>
      <c r="B68" s="163">
        <v>1.04</v>
      </c>
      <c r="C68" s="491" t="s">
        <v>217</v>
      </c>
      <c r="D68" s="512"/>
      <c r="E68" s="543"/>
      <c r="F68" s="149"/>
      <c r="G68" s="89"/>
      <c r="H68" s="145"/>
      <c r="I68" s="155"/>
    </row>
    <row r="69" spans="1:9" s="125" customFormat="1" ht="15" customHeight="1" x14ac:dyDescent="0.25">
      <c r="A69" s="149">
        <v>44183</v>
      </c>
      <c r="B69" s="163">
        <v>540</v>
      </c>
      <c r="C69" s="482" t="s">
        <v>817</v>
      </c>
      <c r="D69" s="482"/>
      <c r="E69" s="482"/>
      <c r="F69" s="149"/>
      <c r="G69" s="89"/>
      <c r="H69" s="145"/>
      <c r="I69" s="155"/>
    </row>
    <row r="70" spans="1:9" s="125" customFormat="1" ht="15" customHeight="1" x14ac:dyDescent="0.25">
      <c r="A70" s="149">
        <v>44183</v>
      </c>
      <c r="B70" s="163">
        <v>1.04</v>
      </c>
      <c r="C70" s="491" t="s">
        <v>217</v>
      </c>
      <c r="D70" s="512"/>
      <c r="E70" s="543"/>
      <c r="F70" s="149"/>
      <c r="G70" s="89"/>
      <c r="H70" s="145"/>
      <c r="I70" s="155"/>
    </row>
    <row r="71" spans="1:9" s="125" customFormat="1" ht="15" customHeight="1" x14ac:dyDescent="0.25">
      <c r="A71" s="149">
        <v>44184</v>
      </c>
      <c r="B71" s="163">
        <v>156</v>
      </c>
      <c r="C71" s="482" t="s">
        <v>529</v>
      </c>
      <c r="D71" s="482"/>
      <c r="E71" s="482"/>
      <c r="F71" s="149"/>
      <c r="G71" s="89"/>
      <c r="H71" s="145"/>
      <c r="I71" s="155"/>
    </row>
    <row r="72" spans="1:9" s="125" customFormat="1" ht="15" customHeight="1" x14ac:dyDescent="0.25">
      <c r="A72" s="149">
        <v>44186</v>
      </c>
      <c r="B72" s="163">
        <v>1168.4100000000001</v>
      </c>
      <c r="C72" s="482" t="s">
        <v>832</v>
      </c>
      <c r="D72" s="482"/>
      <c r="E72" s="482"/>
      <c r="F72" s="149"/>
      <c r="G72" s="89"/>
      <c r="H72" s="145"/>
      <c r="I72" s="155"/>
    </row>
    <row r="73" spans="1:9" s="125" customFormat="1" ht="15" customHeight="1" x14ac:dyDescent="0.25">
      <c r="A73" s="149">
        <v>44186</v>
      </c>
      <c r="B73" s="163">
        <v>2.09</v>
      </c>
      <c r="C73" s="491" t="s">
        <v>217</v>
      </c>
      <c r="D73" s="512"/>
      <c r="E73" s="543"/>
      <c r="F73" s="149"/>
      <c r="G73" s="89"/>
      <c r="H73" s="145"/>
      <c r="I73" s="155"/>
    </row>
    <row r="74" spans="1:9" s="125" customFormat="1" ht="15" customHeight="1" x14ac:dyDescent="0.25">
      <c r="A74" s="149">
        <v>44186</v>
      </c>
      <c r="B74" s="163">
        <v>945.18</v>
      </c>
      <c r="C74" s="482" t="s">
        <v>835</v>
      </c>
      <c r="D74" s="482"/>
      <c r="E74" s="482"/>
      <c r="F74" s="149"/>
      <c r="G74" s="89"/>
      <c r="H74" s="145"/>
      <c r="I74" s="155"/>
    </row>
    <row r="75" spans="1:9" s="125" customFormat="1" ht="15" customHeight="1" x14ac:dyDescent="0.25">
      <c r="A75" s="149">
        <v>44186</v>
      </c>
      <c r="B75" s="163">
        <v>1.04</v>
      </c>
      <c r="C75" s="491" t="s">
        <v>217</v>
      </c>
      <c r="D75" s="512"/>
      <c r="E75" s="543"/>
      <c r="F75" s="149"/>
      <c r="G75" s="89"/>
      <c r="H75" s="145"/>
      <c r="I75" s="155"/>
    </row>
    <row r="76" spans="1:9" s="125" customFormat="1" ht="15" customHeight="1" x14ac:dyDescent="0.25">
      <c r="A76" s="149">
        <v>44187</v>
      </c>
      <c r="B76" s="163">
        <v>359.9</v>
      </c>
      <c r="C76" s="555" t="s">
        <v>836</v>
      </c>
      <c r="D76" s="551"/>
      <c r="E76" s="552"/>
      <c r="F76" s="149"/>
      <c r="G76" s="89"/>
      <c r="H76" s="145"/>
      <c r="I76" s="155"/>
    </row>
    <row r="77" spans="1:9" s="125" customFormat="1" ht="15" customHeight="1" x14ac:dyDescent="0.25">
      <c r="A77" s="149">
        <v>44187</v>
      </c>
      <c r="B77" s="163">
        <v>1.04</v>
      </c>
      <c r="C77" s="491" t="s">
        <v>217</v>
      </c>
      <c r="D77" s="512"/>
      <c r="E77" s="543"/>
      <c r="F77" s="149"/>
      <c r="G77" s="89"/>
      <c r="H77" s="145"/>
      <c r="I77" s="155"/>
    </row>
    <row r="78" spans="1:9" s="125" customFormat="1" ht="15" customHeight="1" x14ac:dyDescent="0.25">
      <c r="A78" s="149">
        <v>44188</v>
      </c>
      <c r="B78" s="163">
        <v>472</v>
      </c>
      <c r="C78" s="482" t="s">
        <v>837</v>
      </c>
      <c r="D78" s="482"/>
      <c r="E78" s="482"/>
      <c r="F78" s="149"/>
      <c r="G78" s="89"/>
      <c r="H78" s="145"/>
      <c r="I78" s="155"/>
    </row>
    <row r="79" spans="1:9" s="125" customFormat="1" ht="15" customHeight="1" x14ac:dyDescent="0.25">
      <c r="A79" s="149">
        <v>44188</v>
      </c>
      <c r="B79" s="163">
        <v>0.53</v>
      </c>
      <c r="C79" s="491" t="s">
        <v>217</v>
      </c>
      <c r="D79" s="512"/>
      <c r="E79" s="543"/>
      <c r="F79" s="149"/>
      <c r="G79" s="89"/>
      <c r="H79" s="145"/>
      <c r="I79" s="155"/>
    </row>
    <row r="80" spans="1:9" s="125" customFormat="1" ht="15" customHeight="1" x14ac:dyDescent="0.25">
      <c r="A80" s="149">
        <v>44188</v>
      </c>
      <c r="B80" s="163">
        <v>378</v>
      </c>
      <c r="C80" s="482" t="s">
        <v>817</v>
      </c>
      <c r="D80" s="482"/>
      <c r="E80" s="482"/>
      <c r="F80" s="149"/>
      <c r="G80" s="89"/>
      <c r="H80" s="145"/>
      <c r="I80" s="155"/>
    </row>
    <row r="81" spans="1:9" s="125" customFormat="1" ht="15" customHeight="1" x14ac:dyDescent="0.25">
      <c r="A81" s="149">
        <v>44188</v>
      </c>
      <c r="B81" s="163">
        <v>1.04</v>
      </c>
      <c r="C81" s="491" t="s">
        <v>217</v>
      </c>
      <c r="D81" s="512"/>
      <c r="E81" s="543"/>
      <c r="F81" s="149"/>
      <c r="G81" s="89"/>
      <c r="H81" s="145"/>
      <c r="I81" s="155"/>
    </row>
    <row r="82" spans="1:9" s="125" customFormat="1" ht="15" customHeight="1" x14ac:dyDescent="0.25">
      <c r="A82" s="149">
        <v>44188</v>
      </c>
      <c r="B82" s="163">
        <v>156</v>
      </c>
      <c r="C82" s="482" t="s">
        <v>529</v>
      </c>
      <c r="D82" s="482"/>
      <c r="E82" s="482"/>
      <c r="F82" s="149"/>
      <c r="G82" s="89"/>
      <c r="H82" s="145"/>
      <c r="I82" s="155"/>
    </row>
    <row r="83" spans="1:9" s="125" customFormat="1" ht="15" customHeight="1" x14ac:dyDescent="0.25">
      <c r="A83" s="149">
        <v>44189</v>
      </c>
      <c r="B83" s="163">
        <v>3000</v>
      </c>
      <c r="C83" s="482" t="s">
        <v>628</v>
      </c>
      <c r="D83" s="482"/>
      <c r="E83" s="482"/>
      <c r="F83" s="149"/>
      <c r="G83" s="89"/>
      <c r="H83" s="145"/>
      <c r="I83" s="155"/>
    </row>
    <row r="84" spans="1:9" s="125" customFormat="1" ht="15" customHeight="1" x14ac:dyDescent="0.25">
      <c r="A84" s="149">
        <v>44189</v>
      </c>
      <c r="B84" s="163">
        <v>2.09</v>
      </c>
      <c r="C84" s="491" t="s">
        <v>217</v>
      </c>
      <c r="D84" s="512"/>
      <c r="E84" s="543"/>
      <c r="F84" s="149"/>
      <c r="G84" s="89"/>
      <c r="H84" s="145"/>
      <c r="I84" s="155"/>
    </row>
    <row r="85" spans="1:9" s="125" customFormat="1" ht="15" customHeight="1" x14ac:dyDescent="0.25">
      <c r="A85" s="149">
        <v>44190</v>
      </c>
      <c r="B85" s="163">
        <v>500</v>
      </c>
      <c r="C85" s="482" t="s">
        <v>817</v>
      </c>
      <c r="D85" s="482"/>
      <c r="E85" s="482"/>
      <c r="F85" s="149"/>
      <c r="G85" s="89"/>
      <c r="H85" s="145"/>
      <c r="I85" s="155"/>
    </row>
    <row r="86" spans="1:9" s="125" customFormat="1" ht="15" customHeight="1" x14ac:dyDescent="0.25">
      <c r="A86" s="149">
        <v>44190</v>
      </c>
      <c r="B86" s="163">
        <v>1.04</v>
      </c>
      <c r="C86" s="491" t="s">
        <v>217</v>
      </c>
      <c r="D86" s="512"/>
      <c r="E86" s="543"/>
      <c r="F86" s="149"/>
      <c r="G86" s="89"/>
      <c r="H86" s="145"/>
      <c r="I86" s="155"/>
    </row>
    <row r="87" spans="1:9" s="125" customFormat="1" ht="15" customHeight="1" x14ac:dyDescent="0.25">
      <c r="A87" s="149">
        <v>44192</v>
      </c>
      <c r="B87" s="163">
        <v>156</v>
      </c>
      <c r="C87" s="482" t="s">
        <v>529</v>
      </c>
      <c r="D87" s="482"/>
      <c r="E87" s="482"/>
      <c r="F87" s="149"/>
      <c r="G87" s="89"/>
      <c r="H87" s="145"/>
      <c r="I87" s="155"/>
    </row>
    <row r="88" spans="1:9" s="125" customFormat="1" ht="15" customHeight="1" x14ac:dyDescent="0.25">
      <c r="A88" s="149">
        <v>44193</v>
      </c>
      <c r="B88" s="163">
        <v>5019.93</v>
      </c>
      <c r="C88" s="491" t="s">
        <v>776</v>
      </c>
      <c r="D88" s="512"/>
      <c r="E88" s="543"/>
      <c r="F88" s="149"/>
      <c r="G88" s="89"/>
      <c r="H88" s="145"/>
      <c r="I88" s="155"/>
    </row>
    <row r="89" spans="1:9" s="125" customFormat="1" ht="15" customHeight="1" x14ac:dyDescent="0.25">
      <c r="A89" s="149">
        <v>44193</v>
      </c>
      <c r="B89" s="163">
        <v>2000</v>
      </c>
      <c r="C89" s="482" t="s">
        <v>817</v>
      </c>
      <c r="D89" s="482"/>
      <c r="E89" s="482"/>
      <c r="F89" s="149"/>
      <c r="G89" s="89"/>
      <c r="H89" s="145"/>
      <c r="I89" s="155"/>
    </row>
    <row r="90" spans="1:9" s="125" customFormat="1" ht="15" customHeight="1" x14ac:dyDescent="0.25">
      <c r="A90" s="149">
        <v>44193</v>
      </c>
      <c r="B90" s="163">
        <v>2.09</v>
      </c>
      <c r="C90" s="491" t="s">
        <v>217</v>
      </c>
      <c r="D90" s="512"/>
      <c r="E90" s="543"/>
      <c r="F90" s="149"/>
      <c r="G90" s="89"/>
      <c r="H90" s="145"/>
      <c r="I90" s="155"/>
    </row>
    <row r="91" spans="1:9" s="125" customFormat="1" ht="15" customHeight="1" x14ac:dyDescent="0.25">
      <c r="A91" s="149">
        <v>44196</v>
      </c>
      <c r="B91" s="163">
        <v>775</v>
      </c>
      <c r="C91" s="547" t="s">
        <v>289</v>
      </c>
      <c r="D91" s="548"/>
      <c r="E91" s="549"/>
      <c r="F91" s="149"/>
      <c r="G91" s="89"/>
      <c r="H91" s="145"/>
      <c r="I91" s="155"/>
    </row>
    <row r="92" spans="1:9" s="125" customFormat="1" ht="15" customHeight="1" x14ac:dyDescent="0.25">
      <c r="A92" s="149">
        <v>44196</v>
      </c>
      <c r="B92" s="163">
        <v>0.53</v>
      </c>
      <c r="C92" s="491" t="s">
        <v>217</v>
      </c>
      <c r="D92" s="512"/>
      <c r="E92" s="543"/>
      <c r="F92" s="149"/>
      <c r="G92" s="89"/>
      <c r="H92" s="145"/>
      <c r="I92" s="155"/>
    </row>
    <row r="93" spans="1:9" s="125" customFormat="1" ht="15" customHeight="1" x14ac:dyDescent="0.25">
      <c r="A93" s="149">
        <v>44196</v>
      </c>
      <c r="B93" s="163">
        <v>775</v>
      </c>
      <c r="C93" s="547" t="s">
        <v>692</v>
      </c>
      <c r="D93" s="548"/>
      <c r="E93" s="549"/>
      <c r="F93" s="149"/>
      <c r="G93" s="89"/>
      <c r="H93" s="145"/>
      <c r="I93" s="155"/>
    </row>
    <row r="94" spans="1:9" s="125" customFormat="1" ht="15" customHeight="1" x14ac:dyDescent="0.25">
      <c r="A94" s="149">
        <v>44196</v>
      </c>
      <c r="B94" s="163">
        <v>1.04</v>
      </c>
      <c r="C94" s="491" t="s">
        <v>217</v>
      </c>
      <c r="D94" s="512"/>
      <c r="E94" s="543"/>
      <c r="F94" s="149"/>
      <c r="G94" s="89"/>
      <c r="H94" s="145"/>
      <c r="I94" s="155"/>
    </row>
    <row r="95" spans="1:9" s="125" customFormat="1" ht="15" customHeight="1" x14ac:dyDescent="0.25">
      <c r="A95" s="149">
        <v>44196</v>
      </c>
      <c r="B95" s="163">
        <v>775</v>
      </c>
      <c r="C95" s="550" t="s">
        <v>693</v>
      </c>
      <c r="D95" s="551"/>
      <c r="E95" s="552"/>
      <c r="F95" s="149"/>
      <c r="G95" s="89"/>
      <c r="H95" s="145"/>
      <c r="I95" s="155"/>
    </row>
    <row r="96" spans="1:9" s="125" customFormat="1" ht="15" customHeight="1" x14ac:dyDescent="0.25">
      <c r="A96" s="149">
        <v>44196</v>
      </c>
      <c r="B96" s="163">
        <v>2324</v>
      </c>
      <c r="C96" s="544" t="s">
        <v>397</v>
      </c>
      <c r="D96" s="545"/>
      <c r="E96" s="546"/>
      <c r="F96" s="149"/>
      <c r="G96" s="89"/>
      <c r="H96" s="145"/>
      <c r="I96" s="155"/>
    </row>
    <row r="97" spans="1:9" s="125" customFormat="1" ht="15" customHeight="1" x14ac:dyDescent="0.25">
      <c r="A97" s="149">
        <v>44196</v>
      </c>
      <c r="B97" s="163">
        <v>2.09</v>
      </c>
      <c r="C97" s="491" t="s">
        <v>217</v>
      </c>
      <c r="D97" s="512"/>
      <c r="E97" s="543"/>
      <c r="F97" s="149"/>
      <c r="G97" s="89"/>
      <c r="H97" s="145"/>
      <c r="I97" s="155"/>
    </row>
    <row r="98" spans="1:9" s="125" customFormat="1" ht="15" customHeight="1" x14ac:dyDescent="0.25">
      <c r="A98" s="149">
        <v>44196</v>
      </c>
      <c r="B98" s="163">
        <v>12223.21</v>
      </c>
      <c r="C98" s="482" t="s">
        <v>343</v>
      </c>
      <c r="D98" s="482"/>
      <c r="E98" s="482"/>
      <c r="F98" s="149"/>
      <c r="G98" s="89"/>
      <c r="H98" s="145"/>
      <c r="I98" s="155"/>
    </row>
    <row r="99" spans="1:9" s="125" customFormat="1" ht="15" customHeight="1" x14ac:dyDescent="0.25">
      <c r="A99" s="149">
        <v>44196</v>
      </c>
      <c r="B99" s="163">
        <v>156</v>
      </c>
      <c r="C99" s="482" t="s">
        <v>529</v>
      </c>
      <c r="D99" s="482"/>
      <c r="E99" s="482"/>
      <c r="F99" s="149"/>
      <c r="G99" s="89"/>
      <c r="H99" s="145"/>
      <c r="I99" s="155"/>
    </row>
  </sheetData>
  <mergeCells count="136">
    <mergeCell ref="C85:E85"/>
    <mergeCell ref="C86:E86"/>
    <mergeCell ref="C87:E87"/>
    <mergeCell ref="C88:E88"/>
    <mergeCell ref="C89:E89"/>
    <mergeCell ref="C90:E90"/>
    <mergeCell ref="C79:E79"/>
    <mergeCell ref="C80:E80"/>
    <mergeCell ref="C81:E81"/>
    <mergeCell ref="C82:E82"/>
    <mergeCell ref="C83:E83"/>
    <mergeCell ref="C84:E84"/>
    <mergeCell ref="C97:E97"/>
    <mergeCell ref="C98:E98"/>
    <mergeCell ref="C99:E99"/>
    <mergeCell ref="C91:E91"/>
    <mergeCell ref="C92:E92"/>
    <mergeCell ref="C93:E93"/>
    <mergeCell ref="C94:E94"/>
    <mergeCell ref="C95:E95"/>
    <mergeCell ref="C96:E96"/>
    <mergeCell ref="C74:E74"/>
    <mergeCell ref="C75:E75"/>
    <mergeCell ref="C76:E76"/>
    <mergeCell ref="C77:E77"/>
    <mergeCell ref="C78:E78"/>
    <mergeCell ref="C65:E65"/>
    <mergeCell ref="C67:E67"/>
    <mergeCell ref="C69:E69"/>
    <mergeCell ref="C70:E70"/>
    <mergeCell ref="C71:E71"/>
    <mergeCell ref="C72:E72"/>
    <mergeCell ref="C66:E66"/>
    <mergeCell ref="C68:E68"/>
    <mergeCell ref="C73:E73"/>
    <mergeCell ref="C59:E59"/>
    <mergeCell ref="C60:E60"/>
    <mergeCell ref="C61:E61"/>
    <mergeCell ref="C62:E62"/>
    <mergeCell ref="C63:E63"/>
    <mergeCell ref="C64:E64"/>
    <mergeCell ref="C53:E53"/>
    <mergeCell ref="C54:E54"/>
    <mergeCell ref="C55:E55"/>
    <mergeCell ref="C56:E56"/>
    <mergeCell ref="C57:E57"/>
    <mergeCell ref="C58:E58"/>
    <mergeCell ref="C49:E49"/>
    <mergeCell ref="H49:I49"/>
    <mergeCell ref="C50:E50"/>
    <mergeCell ref="C51:E51"/>
    <mergeCell ref="H51:I51"/>
    <mergeCell ref="C52:E52"/>
    <mergeCell ref="C45:E45"/>
    <mergeCell ref="H45:I45"/>
    <mergeCell ref="C46:E46"/>
    <mergeCell ref="C47:E47"/>
    <mergeCell ref="H47:I47"/>
    <mergeCell ref="C48:E48"/>
    <mergeCell ref="C41:E41"/>
    <mergeCell ref="H41:I41"/>
    <mergeCell ref="C42:E42"/>
    <mergeCell ref="C43:E43"/>
    <mergeCell ref="H43:I43"/>
    <mergeCell ref="C44:E44"/>
    <mergeCell ref="H44:I44"/>
    <mergeCell ref="C37:E37"/>
    <mergeCell ref="H37:I37"/>
    <mergeCell ref="C38:E38"/>
    <mergeCell ref="C39:E39"/>
    <mergeCell ref="H39:I39"/>
    <mergeCell ref="C40:E40"/>
    <mergeCell ref="H40:I40"/>
    <mergeCell ref="C32:E32"/>
    <mergeCell ref="C33:E33"/>
    <mergeCell ref="C34:E34"/>
    <mergeCell ref="H34:I34"/>
    <mergeCell ref="C35:E35"/>
    <mergeCell ref="C36:E36"/>
    <mergeCell ref="H36:I36"/>
    <mergeCell ref="C28:E28"/>
    <mergeCell ref="H28:I28"/>
    <mergeCell ref="C29:E29"/>
    <mergeCell ref="H29:I29"/>
    <mergeCell ref="C30:E30"/>
    <mergeCell ref="C31:E31"/>
    <mergeCell ref="H31:I31"/>
    <mergeCell ref="C25:E25"/>
    <mergeCell ref="H25:I25"/>
    <mergeCell ref="C26:E26"/>
    <mergeCell ref="H26:I26"/>
    <mergeCell ref="C27:E27"/>
    <mergeCell ref="H27:I27"/>
    <mergeCell ref="C22:E22"/>
    <mergeCell ref="H22:I22"/>
    <mergeCell ref="C23:E23"/>
    <mergeCell ref="H23:I23"/>
    <mergeCell ref="C24:E24"/>
    <mergeCell ref="H24:I24"/>
    <mergeCell ref="C19:E19"/>
    <mergeCell ref="H19:I19"/>
    <mergeCell ref="C20:E20"/>
    <mergeCell ref="H20:I20"/>
    <mergeCell ref="C21:E21"/>
    <mergeCell ref="H21:I21"/>
    <mergeCell ref="C16:E16"/>
    <mergeCell ref="H16:I16"/>
    <mergeCell ref="C17:E17"/>
    <mergeCell ref="H17:I17"/>
    <mergeCell ref="C18:E18"/>
    <mergeCell ref="H18:I18"/>
    <mergeCell ref="C12:D12"/>
    <mergeCell ref="G12:H12"/>
    <mergeCell ref="A13:I13"/>
    <mergeCell ref="A14:I14"/>
    <mergeCell ref="A15:E15"/>
    <mergeCell ref="F15:I15"/>
    <mergeCell ref="C9:D9"/>
    <mergeCell ref="G9:H9"/>
    <mergeCell ref="C10:D10"/>
    <mergeCell ref="G10:H10"/>
    <mergeCell ref="C11:D11"/>
    <mergeCell ref="G11:H11"/>
    <mergeCell ref="C6:D6"/>
    <mergeCell ref="G6:H6"/>
    <mergeCell ref="C7:D7"/>
    <mergeCell ref="G7:H7"/>
    <mergeCell ref="C8:D8"/>
    <mergeCell ref="G8:H8"/>
    <mergeCell ref="C2:I2"/>
    <mergeCell ref="C3:F3"/>
    <mergeCell ref="G3:I3"/>
    <mergeCell ref="C4:D5"/>
    <mergeCell ref="E4:F4"/>
    <mergeCell ref="G4:H4"/>
    <mergeCell ref="I4:I5"/>
  </mergeCells>
  <pageMargins left="0.7" right="0.7" top="0.75" bottom="0.75" header="0.3" footer="0.3"/>
  <pageSetup paperSize="9" scale="77" orientation="landscape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opLeftCell="A73" zoomScaleNormal="100" workbookViewId="0">
      <selection activeCell="E10" sqref="E10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838</v>
      </c>
      <c r="D2" s="530"/>
      <c r="E2" s="530"/>
      <c r="F2" s="530"/>
      <c r="G2" s="530"/>
      <c r="H2" s="530"/>
      <c r="I2" s="531"/>
    </row>
    <row r="3" spans="1:9" ht="21.75" customHeight="1" x14ac:dyDescent="0.25">
      <c r="C3" s="563" t="s">
        <v>748</v>
      </c>
      <c r="D3" s="564"/>
      <c r="E3" s="564"/>
      <c r="F3" s="565"/>
      <c r="G3" s="566">
        <v>85136</v>
      </c>
      <c r="H3" s="567"/>
      <c r="I3" s="568"/>
    </row>
    <row r="4" spans="1:9" x14ac:dyDescent="0.25">
      <c r="C4" s="423"/>
      <c r="D4" s="355"/>
      <c r="E4" s="356" t="s">
        <v>0</v>
      </c>
      <c r="F4" s="356"/>
      <c r="G4" s="424" t="s">
        <v>1</v>
      </c>
      <c r="H4" s="538"/>
      <c r="I4" s="412"/>
    </row>
    <row r="5" spans="1:9" x14ac:dyDescent="0.25">
      <c r="C5" s="423"/>
      <c r="D5" s="355"/>
      <c r="E5" s="6" t="s">
        <v>3</v>
      </c>
      <c r="F5" s="6" t="s">
        <v>2</v>
      </c>
      <c r="G5" s="6" t="s">
        <v>3</v>
      </c>
      <c r="H5" s="6"/>
      <c r="I5" s="412"/>
    </row>
    <row r="6" spans="1:9" ht="30.75" customHeight="1" x14ac:dyDescent="0.25">
      <c r="C6" s="539" t="s">
        <v>839</v>
      </c>
      <c r="D6" s="540"/>
      <c r="E6" s="156">
        <v>26662.49</v>
      </c>
      <c r="F6" s="156">
        <v>9842.4699999999993</v>
      </c>
      <c r="G6" s="541">
        <v>3653</v>
      </c>
      <c r="H6" s="542"/>
      <c r="I6" s="27"/>
    </row>
    <row r="7" spans="1:9" x14ac:dyDescent="0.25">
      <c r="C7" s="532" t="s">
        <v>3</v>
      </c>
      <c r="D7" s="533"/>
      <c r="E7" s="158">
        <f>22684.67-212</f>
        <v>22472.67</v>
      </c>
      <c r="F7" s="158">
        <v>62728.65</v>
      </c>
      <c r="G7" s="541">
        <v>0</v>
      </c>
      <c r="H7" s="542"/>
      <c r="I7" s="28"/>
    </row>
    <row r="8" spans="1:9" x14ac:dyDescent="0.25">
      <c r="C8" s="494" t="s">
        <v>625</v>
      </c>
      <c r="D8" s="495"/>
      <c r="E8" s="158">
        <v>317.95</v>
      </c>
      <c r="F8" s="158">
        <v>3347.96</v>
      </c>
      <c r="G8" s="541">
        <v>0</v>
      </c>
      <c r="H8" s="542"/>
      <c r="I8" s="28"/>
    </row>
    <row r="9" spans="1:9" x14ac:dyDescent="0.25">
      <c r="C9" s="494" t="s">
        <v>840</v>
      </c>
      <c r="D9" s="495"/>
      <c r="E9" s="158">
        <f>2600+212</f>
        <v>2812</v>
      </c>
      <c r="F9" s="158">
        <v>10600</v>
      </c>
      <c r="G9" s="541">
        <v>0</v>
      </c>
      <c r="H9" s="542"/>
      <c r="I9" s="28"/>
    </row>
    <row r="10" spans="1:9" x14ac:dyDescent="0.25">
      <c r="C10" s="494" t="s">
        <v>671</v>
      </c>
      <c r="D10" s="495"/>
      <c r="E10" s="158">
        <v>39740</v>
      </c>
      <c r="F10" s="158">
        <v>0</v>
      </c>
      <c r="G10" s="541">
        <v>0</v>
      </c>
      <c r="H10" s="542"/>
      <c r="I10" s="28"/>
    </row>
    <row r="11" spans="1:9" x14ac:dyDescent="0.25">
      <c r="C11" s="494" t="s">
        <v>841</v>
      </c>
      <c r="D11" s="495"/>
      <c r="E11" s="158">
        <v>11000</v>
      </c>
      <c r="F11" s="158">
        <v>0</v>
      </c>
      <c r="G11" s="26"/>
      <c r="H11" s="160"/>
      <c r="I11" s="28"/>
    </row>
    <row r="12" spans="1:9" x14ac:dyDescent="0.25">
      <c r="C12" s="532" t="s">
        <v>6</v>
      </c>
      <c r="D12" s="533"/>
      <c r="E12" s="10">
        <v>90935.91</v>
      </c>
      <c r="F12" s="158">
        <v>71828.639999999999</v>
      </c>
      <c r="G12" s="541">
        <v>0</v>
      </c>
      <c r="H12" s="542"/>
      <c r="I12" s="28"/>
    </row>
    <row r="13" spans="1:9" ht="36.75" customHeight="1" thickBot="1" x14ac:dyDescent="0.3">
      <c r="C13" s="420" t="s">
        <v>844</v>
      </c>
      <c r="D13" s="421"/>
      <c r="E13" s="157">
        <f>E6+E7+E8+E9+E10+E11+F12-E12-1983.39</f>
        <v>81914.45</v>
      </c>
      <c r="F13" s="157">
        <f>F6+F7+F8+F9+F10+F11-F12</f>
        <v>14690.440000000002</v>
      </c>
      <c r="G13" s="422">
        <f>G6+G7+G8+G9-G12</f>
        <v>3653</v>
      </c>
      <c r="H13" s="422"/>
      <c r="I13" s="30"/>
    </row>
    <row r="14" spans="1:9" ht="15.75" thickBot="1" x14ac:dyDescent="0.3">
      <c r="A14" s="366"/>
      <c r="B14" s="366"/>
      <c r="C14" s="366"/>
      <c r="D14" s="366"/>
      <c r="E14" s="366"/>
      <c r="F14" s="366"/>
      <c r="G14" s="366"/>
      <c r="H14" s="366"/>
      <c r="I14" s="366"/>
    </row>
    <row r="15" spans="1:9" ht="15" customHeight="1" thickBot="1" x14ac:dyDescent="0.3">
      <c r="A15" s="416" t="s">
        <v>7</v>
      </c>
      <c r="B15" s="417"/>
      <c r="C15" s="417"/>
      <c r="D15" s="417"/>
      <c r="E15" s="417"/>
      <c r="F15" s="417"/>
      <c r="G15" s="417"/>
      <c r="H15" s="417"/>
      <c r="I15" s="417"/>
    </row>
    <row r="16" spans="1:9" ht="15.75" thickBot="1" x14ac:dyDescent="0.3">
      <c r="A16" s="409" t="s">
        <v>0</v>
      </c>
      <c r="B16" s="410"/>
      <c r="C16" s="410"/>
      <c r="D16" s="410"/>
      <c r="E16" s="411"/>
      <c r="F16" s="409" t="s">
        <v>1</v>
      </c>
      <c r="G16" s="410"/>
      <c r="H16" s="410"/>
      <c r="I16" s="411"/>
    </row>
    <row r="17" spans="1:9" ht="15" customHeight="1" x14ac:dyDescent="0.25">
      <c r="A17" s="111" t="s">
        <v>30</v>
      </c>
      <c r="B17" s="111" t="s">
        <v>31</v>
      </c>
      <c r="C17" s="380" t="s">
        <v>32</v>
      </c>
      <c r="D17" s="380"/>
      <c r="E17" s="380"/>
      <c r="F17" s="111" t="s">
        <v>30</v>
      </c>
      <c r="G17" s="111" t="s">
        <v>31</v>
      </c>
      <c r="H17" s="380" t="s">
        <v>32</v>
      </c>
      <c r="I17" s="380"/>
    </row>
    <row r="18" spans="1:9" s="125" customFormat="1" ht="15" customHeight="1" x14ac:dyDescent="0.25">
      <c r="A18" s="149">
        <v>44199</v>
      </c>
      <c r="B18" s="163">
        <v>177</v>
      </c>
      <c r="C18" s="482" t="s">
        <v>529</v>
      </c>
      <c r="D18" s="482"/>
      <c r="E18" s="482"/>
      <c r="F18" s="149"/>
      <c r="G18" s="89"/>
      <c r="H18" s="482"/>
      <c r="I18" s="482"/>
    </row>
    <row r="19" spans="1:9" s="125" customFormat="1" ht="15" customHeight="1" x14ac:dyDescent="0.25">
      <c r="A19" s="149">
        <v>44200</v>
      </c>
      <c r="B19" s="163">
        <v>2458.36</v>
      </c>
      <c r="C19" s="482" t="s">
        <v>817</v>
      </c>
      <c r="D19" s="482"/>
      <c r="E19" s="482"/>
      <c r="F19" s="149"/>
      <c r="G19" s="89"/>
      <c r="H19" s="482"/>
      <c r="I19" s="482"/>
    </row>
    <row r="20" spans="1:9" s="125" customFormat="1" ht="15" customHeight="1" x14ac:dyDescent="0.25">
      <c r="A20" s="149">
        <v>44200</v>
      </c>
      <c r="B20" s="163">
        <v>2.09</v>
      </c>
      <c r="C20" s="491" t="s">
        <v>217</v>
      </c>
      <c r="D20" s="512"/>
      <c r="E20" s="543"/>
      <c r="F20" s="149"/>
      <c r="G20" s="89"/>
      <c r="H20" s="482"/>
      <c r="I20" s="482"/>
    </row>
    <row r="21" spans="1:9" s="125" customFormat="1" ht="15" customHeight="1" x14ac:dyDescent="0.25">
      <c r="A21" s="149">
        <v>44201</v>
      </c>
      <c r="B21" s="169">
        <v>2920.73</v>
      </c>
      <c r="C21" s="491" t="s">
        <v>826</v>
      </c>
      <c r="D21" s="512"/>
      <c r="E21" s="543"/>
      <c r="F21" s="149"/>
      <c r="G21" s="89"/>
      <c r="H21" s="482"/>
      <c r="I21" s="482"/>
    </row>
    <row r="22" spans="1:9" s="125" customFormat="1" ht="15" customHeight="1" x14ac:dyDescent="0.25">
      <c r="A22" s="149">
        <v>44201</v>
      </c>
      <c r="B22" s="169">
        <v>2920.73</v>
      </c>
      <c r="C22" s="553" t="s">
        <v>687</v>
      </c>
      <c r="D22" s="545"/>
      <c r="E22" s="546"/>
      <c r="F22" s="149"/>
      <c r="G22" s="89"/>
      <c r="H22" s="475"/>
      <c r="I22" s="534"/>
    </row>
    <row r="23" spans="1:9" s="125" customFormat="1" ht="15" customHeight="1" x14ac:dyDescent="0.25">
      <c r="A23" s="149">
        <v>44201</v>
      </c>
      <c r="B23" s="169">
        <v>3099.87</v>
      </c>
      <c r="C23" s="554" t="s">
        <v>686</v>
      </c>
      <c r="D23" s="548"/>
      <c r="E23" s="549"/>
      <c r="F23" s="149"/>
      <c r="G23" s="89"/>
      <c r="H23" s="482"/>
      <c r="I23" s="482"/>
    </row>
    <row r="24" spans="1:9" s="125" customFormat="1" ht="15" customHeight="1" x14ac:dyDescent="0.25">
      <c r="A24" s="149">
        <v>44201</v>
      </c>
      <c r="B24" s="169">
        <v>3031.09</v>
      </c>
      <c r="C24" s="547" t="s">
        <v>768</v>
      </c>
      <c r="D24" s="548"/>
      <c r="E24" s="549"/>
      <c r="F24" s="149"/>
      <c r="G24" s="89"/>
      <c r="H24" s="475"/>
      <c r="I24" s="534"/>
    </row>
    <row r="25" spans="1:9" s="125" customFormat="1" ht="15" customHeight="1" x14ac:dyDescent="0.25">
      <c r="A25" s="149">
        <v>44201</v>
      </c>
      <c r="B25" s="169">
        <v>2245.73</v>
      </c>
      <c r="C25" s="554" t="s">
        <v>725</v>
      </c>
      <c r="D25" s="548"/>
      <c r="E25" s="549"/>
      <c r="F25" s="149"/>
      <c r="G25" s="89"/>
      <c r="H25" s="482"/>
      <c r="I25" s="482"/>
    </row>
    <row r="26" spans="1:9" s="125" customFormat="1" ht="15" customHeight="1" x14ac:dyDescent="0.25">
      <c r="A26" s="149">
        <v>44201</v>
      </c>
      <c r="B26" s="169">
        <v>2986.94</v>
      </c>
      <c r="C26" s="554" t="s">
        <v>684</v>
      </c>
      <c r="D26" s="548"/>
      <c r="E26" s="549"/>
      <c r="F26" s="149"/>
      <c r="G26" s="89"/>
      <c r="H26" s="475"/>
      <c r="I26" s="534"/>
    </row>
    <row r="27" spans="1:9" s="125" customFormat="1" ht="15" customHeight="1" x14ac:dyDescent="0.25">
      <c r="A27" s="149">
        <v>44201</v>
      </c>
      <c r="B27" s="169">
        <v>2964.87</v>
      </c>
      <c r="C27" s="554" t="s">
        <v>683</v>
      </c>
      <c r="D27" s="548"/>
      <c r="E27" s="549"/>
      <c r="F27" s="149"/>
      <c r="G27" s="89"/>
      <c r="H27" s="482"/>
      <c r="I27" s="482"/>
    </row>
    <row r="28" spans="1:9" s="125" customFormat="1" ht="15" customHeight="1" x14ac:dyDescent="0.25">
      <c r="A28" s="149">
        <v>44201</v>
      </c>
      <c r="B28" s="169">
        <v>2964.87</v>
      </c>
      <c r="C28" s="554" t="s">
        <v>404</v>
      </c>
      <c r="D28" s="548"/>
      <c r="E28" s="549"/>
      <c r="F28" s="149"/>
      <c r="G28" s="89"/>
      <c r="H28" s="482"/>
      <c r="I28" s="482"/>
    </row>
    <row r="29" spans="1:9" s="125" customFormat="1" ht="15" customHeight="1" x14ac:dyDescent="0.25">
      <c r="A29" s="149">
        <v>44201</v>
      </c>
      <c r="B29" s="169">
        <v>2920.73</v>
      </c>
      <c r="C29" s="554" t="s">
        <v>699</v>
      </c>
      <c r="D29" s="548"/>
      <c r="E29" s="549"/>
      <c r="F29" s="149"/>
      <c r="G29" s="89"/>
      <c r="H29" s="475"/>
      <c r="I29" s="534"/>
    </row>
    <row r="30" spans="1:9" s="125" customFormat="1" ht="15" customHeight="1" x14ac:dyDescent="0.25">
      <c r="A30" s="149">
        <v>44201</v>
      </c>
      <c r="B30" s="169">
        <v>2920.73</v>
      </c>
      <c r="C30" s="554" t="s">
        <v>388</v>
      </c>
      <c r="D30" s="548"/>
      <c r="E30" s="549"/>
      <c r="F30" s="149"/>
      <c r="G30" s="89"/>
      <c r="H30" s="482"/>
      <c r="I30" s="482"/>
    </row>
    <row r="31" spans="1:9" s="125" customFormat="1" ht="15" customHeight="1" x14ac:dyDescent="0.25">
      <c r="A31" s="149">
        <v>44201</v>
      </c>
      <c r="B31" s="169">
        <v>2986.94</v>
      </c>
      <c r="C31" s="554" t="s">
        <v>681</v>
      </c>
      <c r="D31" s="548"/>
      <c r="E31" s="549"/>
      <c r="F31" s="149"/>
      <c r="G31" s="89"/>
      <c r="H31" s="50"/>
      <c r="I31" s="161"/>
    </row>
    <row r="32" spans="1:9" s="125" customFormat="1" ht="15" customHeight="1" x14ac:dyDescent="0.25">
      <c r="A32" s="149">
        <v>44201</v>
      </c>
      <c r="B32" s="169">
        <v>3031.09</v>
      </c>
      <c r="C32" s="554" t="s">
        <v>816</v>
      </c>
      <c r="D32" s="548"/>
      <c r="E32" s="549"/>
      <c r="F32" s="149"/>
      <c r="G32" s="89"/>
      <c r="H32" s="475"/>
      <c r="I32" s="534"/>
    </row>
    <row r="33" spans="1:9" s="125" customFormat="1" ht="15" customHeight="1" x14ac:dyDescent="0.25">
      <c r="A33" s="149">
        <v>44201</v>
      </c>
      <c r="B33" s="169">
        <v>2997.98</v>
      </c>
      <c r="C33" s="555" t="s">
        <v>726</v>
      </c>
      <c r="D33" s="551"/>
      <c r="E33" s="552"/>
      <c r="F33" s="149"/>
      <c r="G33" s="89"/>
      <c r="H33" s="145"/>
      <c r="I33" s="155"/>
    </row>
    <row r="34" spans="1:9" s="125" customFormat="1" ht="15" customHeight="1" x14ac:dyDescent="0.25">
      <c r="A34" s="149">
        <v>44201</v>
      </c>
      <c r="B34" s="163">
        <v>46.5</v>
      </c>
      <c r="C34" s="482" t="s">
        <v>239</v>
      </c>
      <c r="D34" s="482"/>
      <c r="E34" s="482"/>
      <c r="F34" s="149"/>
      <c r="G34" s="89"/>
      <c r="H34" s="145"/>
      <c r="I34" s="155"/>
    </row>
    <row r="35" spans="1:9" s="125" customFormat="1" ht="15" customHeight="1" x14ac:dyDescent="0.25">
      <c r="A35" s="149">
        <v>44202</v>
      </c>
      <c r="B35" s="163">
        <v>500</v>
      </c>
      <c r="C35" s="554" t="s">
        <v>842</v>
      </c>
      <c r="D35" s="548"/>
      <c r="E35" s="549"/>
      <c r="F35" s="149"/>
      <c r="G35" s="89"/>
      <c r="H35" s="475"/>
      <c r="I35" s="534"/>
    </row>
    <row r="36" spans="1:9" s="125" customFormat="1" ht="15" customHeight="1" x14ac:dyDescent="0.25">
      <c r="A36" s="149">
        <v>44202</v>
      </c>
      <c r="B36" s="163">
        <v>0.53</v>
      </c>
      <c r="C36" s="491" t="s">
        <v>217</v>
      </c>
      <c r="D36" s="512"/>
      <c r="E36" s="543"/>
      <c r="F36" s="149"/>
      <c r="G36" s="89"/>
      <c r="H36" s="145"/>
      <c r="I36" s="155"/>
    </row>
    <row r="37" spans="1:9" s="125" customFormat="1" ht="15" customHeight="1" x14ac:dyDescent="0.25">
      <c r="A37" s="149">
        <v>44202</v>
      </c>
      <c r="B37" s="163">
        <v>13.3</v>
      </c>
      <c r="C37" s="491" t="s">
        <v>728</v>
      </c>
      <c r="D37" s="512"/>
      <c r="E37" s="543"/>
      <c r="F37" s="149"/>
      <c r="G37" s="89"/>
      <c r="H37" s="475"/>
      <c r="I37" s="534"/>
    </row>
    <row r="38" spans="1:9" s="125" customFormat="1" ht="15" customHeight="1" x14ac:dyDescent="0.25">
      <c r="A38" s="149">
        <v>44208</v>
      </c>
      <c r="B38" s="163">
        <v>935</v>
      </c>
      <c r="C38" s="482" t="s">
        <v>628</v>
      </c>
      <c r="D38" s="482"/>
      <c r="E38" s="482"/>
      <c r="F38" s="149"/>
      <c r="G38" s="89"/>
      <c r="H38" s="475"/>
      <c r="I38" s="534"/>
    </row>
    <row r="39" spans="1:9" s="125" customFormat="1" ht="15" customHeight="1" x14ac:dyDescent="0.25">
      <c r="A39" s="149">
        <v>44208</v>
      </c>
      <c r="B39" s="163">
        <v>0.53</v>
      </c>
      <c r="C39" s="491" t="s">
        <v>217</v>
      </c>
      <c r="D39" s="512"/>
      <c r="E39" s="543"/>
      <c r="F39" s="149"/>
      <c r="G39" s="89"/>
      <c r="H39" s="145"/>
      <c r="I39" s="155"/>
    </row>
    <row r="40" spans="1:9" s="125" customFormat="1" ht="15" customHeight="1" x14ac:dyDescent="0.25">
      <c r="A40" s="149">
        <v>44209</v>
      </c>
      <c r="B40" s="163">
        <v>365</v>
      </c>
      <c r="C40" s="482" t="s">
        <v>628</v>
      </c>
      <c r="D40" s="482"/>
      <c r="E40" s="482"/>
      <c r="F40" s="149"/>
      <c r="G40" s="89"/>
      <c r="H40" s="475"/>
      <c r="I40" s="534"/>
    </row>
    <row r="41" spans="1:9" s="125" customFormat="1" ht="15" customHeight="1" x14ac:dyDescent="0.25">
      <c r="A41" s="149">
        <v>44209</v>
      </c>
      <c r="B41" s="163">
        <v>0.6</v>
      </c>
      <c r="C41" s="491" t="s">
        <v>217</v>
      </c>
      <c r="D41" s="512"/>
      <c r="E41" s="543"/>
      <c r="F41" s="149"/>
      <c r="G41" s="89"/>
      <c r="H41" s="475"/>
      <c r="I41" s="534"/>
    </row>
    <row r="42" spans="1:9" s="125" customFormat="1" ht="15" customHeight="1" x14ac:dyDescent="0.25">
      <c r="A42" s="149">
        <v>44209</v>
      </c>
      <c r="B42" s="163">
        <v>177</v>
      </c>
      <c r="C42" s="482" t="s">
        <v>529</v>
      </c>
      <c r="D42" s="482"/>
      <c r="E42" s="482"/>
      <c r="F42" s="149"/>
      <c r="G42" s="89"/>
      <c r="H42" s="475"/>
      <c r="I42" s="534"/>
    </row>
    <row r="43" spans="1:9" s="125" customFormat="1" ht="15" customHeight="1" x14ac:dyDescent="0.25">
      <c r="A43" s="149">
        <v>44210</v>
      </c>
      <c r="B43" s="163">
        <v>1905</v>
      </c>
      <c r="C43" s="482" t="s">
        <v>628</v>
      </c>
      <c r="D43" s="482"/>
      <c r="E43" s="482"/>
      <c r="F43" s="149"/>
      <c r="G43" s="89"/>
      <c r="H43" s="145"/>
      <c r="I43" s="155"/>
    </row>
    <row r="44" spans="1:9" s="125" customFormat="1" ht="15" customHeight="1" x14ac:dyDescent="0.25">
      <c r="A44" s="149">
        <v>44210</v>
      </c>
      <c r="B44" s="163">
        <v>1.2</v>
      </c>
      <c r="C44" s="491" t="s">
        <v>217</v>
      </c>
      <c r="D44" s="512"/>
      <c r="E44" s="543"/>
      <c r="F44" s="149"/>
      <c r="G44" s="89"/>
      <c r="H44" s="475"/>
      <c r="I44" s="534"/>
    </row>
    <row r="45" spans="1:9" s="125" customFormat="1" ht="15" customHeight="1" x14ac:dyDescent="0.25">
      <c r="A45" s="149">
        <v>44211</v>
      </c>
      <c r="B45" s="163">
        <v>210</v>
      </c>
      <c r="C45" s="482" t="s">
        <v>628</v>
      </c>
      <c r="D45" s="482"/>
      <c r="E45" s="482"/>
      <c r="F45" s="149"/>
      <c r="G45" s="89"/>
      <c r="H45" s="475"/>
      <c r="I45" s="534"/>
    </row>
    <row r="46" spans="1:9" s="125" customFormat="1" ht="15" customHeight="1" x14ac:dyDescent="0.25">
      <c r="A46" s="149">
        <v>44211</v>
      </c>
      <c r="B46" s="163">
        <v>1.19</v>
      </c>
      <c r="C46" s="491" t="s">
        <v>217</v>
      </c>
      <c r="D46" s="512"/>
      <c r="E46" s="543"/>
      <c r="F46" s="149"/>
      <c r="G46" s="89"/>
      <c r="H46" s="145"/>
      <c r="I46" s="155"/>
    </row>
    <row r="47" spans="1:9" s="125" customFormat="1" ht="15" customHeight="1" x14ac:dyDescent="0.25">
      <c r="A47" s="149">
        <v>44211</v>
      </c>
      <c r="B47" s="163">
        <v>200</v>
      </c>
      <c r="C47" s="482" t="s">
        <v>628</v>
      </c>
      <c r="D47" s="482"/>
      <c r="E47" s="482"/>
      <c r="F47" s="149"/>
      <c r="G47" s="89"/>
      <c r="H47" s="475"/>
      <c r="I47" s="534"/>
    </row>
    <row r="48" spans="1:9" s="125" customFormat="1" ht="15" customHeight="1" x14ac:dyDescent="0.25">
      <c r="A48" s="149">
        <v>44211</v>
      </c>
      <c r="B48" s="163">
        <v>1.19</v>
      </c>
      <c r="C48" s="491" t="s">
        <v>217</v>
      </c>
      <c r="D48" s="512"/>
      <c r="E48" s="543"/>
      <c r="F48" s="149"/>
      <c r="G48" s="89"/>
      <c r="H48" s="145"/>
      <c r="I48" s="155"/>
    </row>
    <row r="49" spans="1:9" s="125" customFormat="1" ht="15" customHeight="1" x14ac:dyDescent="0.25">
      <c r="A49" s="149">
        <v>44211</v>
      </c>
      <c r="B49" s="163">
        <v>210</v>
      </c>
      <c r="C49" s="482" t="s">
        <v>628</v>
      </c>
      <c r="D49" s="482"/>
      <c r="E49" s="482"/>
      <c r="F49" s="149"/>
      <c r="G49" s="89"/>
      <c r="H49" s="145"/>
      <c r="I49" s="155"/>
    </row>
    <row r="50" spans="1:9" s="125" customFormat="1" ht="15" customHeight="1" x14ac:dyDescent="0.25">
      <c r="A50" s="149">
        <v>44211</v>
      </c>
      <c r="B50" s="163">
        <v>1.19</v>
      </c>
      <c r="C50" s="491" t="s">
        <v>217</v>
      </c>
      <c r="D50" s="512"/>
      <c r="E50" s="543"/>
      <c r="F50" s="149"/>
      <c r="G50" s="89"/>
      <c r="H50" s="145"/>
      <c r="I50" s="155"/>
    </row>
    <row r="51" spans="1:9" s="125" customFormat="1" ht="15" customHeight="1" x14ac:dyDescent="0.25">
      <c r="A51" s="149">
        <v>44211</v>
      </c>
      <c r="B51" s="163">
        <v>375</v>
      </c>
      <c r="C51" s="482" t="s">
        <v>628</v>
      </c>
      <c r="D51" s="482"/>
      <c r="E51" s="482"/>
      <c r="F51" s="149"/>
      <c r="G51" s="89"/>
      <c r="H51" s="475"/>
      <c r="I51" s="534"/>
    </row>
    <row r="52" spans="1:9" s="125" customFormat="1" ht="15" customHeight="1" x14ac:dyDescent="0.25">
      <c r="A52" s="149">
        <v>44211</v>
      </c>
      <c r="B52" s="163">
        <v>1.19</v>
      </c>
      <c r="C52" s="491" t="s">
        <v>217</v>
      </c>
      <c r="D52" s="512"/>
      <c r="E52" s="543"/>
      <c r="F52" s="149"/>
      <c r="G52" s="89"/>
      <c r="H52" s="145"/>
      <c r="I52" s="155"/>
    </row>
    <row r="53" spans="1:9" s="125" customFormat="1" ht="15" customHeight="1" x14ac:dyDescent="0.25">
      <c r="A53" s="149">
        <v>44212</v>
      </c>
      <c r="B53" s="163">
        <v>735</v>
      </c>
      <c r="C53" s="482" t="s">
        <v>628</v>
      </c>
      <c r="D53" s="482"/>
      <c r="E53" s="482"/>
      <c r="F53" s="149"/>
      <c r="G53" s="89"/>
      <c r="H53" s="475"/>
      <c r="I53" s="534"/>
    </row>
    <row r="54" spans="1:9" s="125" customFormat="1" ht="15" customHeight="1" x14ac:dyDescent="0.25">
      <c r="A54" s="149">
        <v>44212</v>
      </c>
      <c r="B54" s="163">
        <v>0.6</v>
      </c>
      <c r="C54" s="491" t="s">
        <v>217</v>
      </c>
      <c r="D54" s="512"/>
      <c r="E54" s="543"/>
      <c r="F54" s="149"/>
      <c r="G54" s="89"/>
      <c r="H54" s="145"/>
      <c r="I54" s="155"/>
    </row>
    <row r="55" spans="1:9" s="125" customFormat="1" ht="15" customHeight="1" x14ac:dyDescent="0.25">
      <c r="A55" s="149">
        <v>44212</v>
      </c>
      <c r="B55" s="163">
        <v>102</v>
      </c>
      <c r="C55" s="482" t="s">
        <v>628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44212</v>
      </c>
      <c r="B56" s="163">
        <v>0.6</v>
      </c>
      <c r="C56" s="491" t="s">
        <v>217</v>
      </c>
      <c r="D56" s="512"/>
      <c r="E56" s="543"/>
      <c r="F56" s="149"/>
      <c r="G56" s="89"/>
      <c r="H56" s="475"/>
      <c r="I56" s="534"/>
    </row>
    <row r="57" spans="1:9" s="125" customFormat="1" ht="15" customHeight="1" x14ac:dyDescent="0.25">
      <c r="A57" s="149">
        <v>44213</v>
      </c>
      <c r="B57" s="163">
        <v>1550</v>
      </c>
      <c r="C57" s="482" t="s">
        <v>628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44213</v>
      </c>
      <c r="B58" s="163">
        <v>1.2</v>
      </c>
      <c r="C58" s="491" t="s">
        <v>217</v>
      </c>
      <c r="D58" s="512"/>
      <c r="E58" s="543"/>
      <c r="F58" s="149"/>
      <c r="G58" s="89"/>
      <c r="H58" s="145"/>
      <c r="I58" s="155"/>
    </row>
    <row r="59" spans="1:9" s="125" customFormat="1" ht="15" customHeight="1" x14ac:dyDescent="0.25">
      <c r="A59" s="149">
        <v>44215</v>
      </c>
      <c r="B59" s="163">
        <v>920</v>
      </c>
      <c r="C59" s="482" t="s">
        <v>628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44215</v>
      </c>
      <c r="B60" s="163">
        <v>0.6</v>
      </c>
      <c r="C60" s="491" t="s">
        <v>217</v>
      </c>
      <c r="D60" s="512"/>
      <c r="E60" s="543"/>
      <c r="F60" s="149"/>
      <c r="G60" s="89"/>
      <c r="H60" s="145"/>
      <c r="I60" s="155"/>
    </row>
    <row r="61" spans="1:9" s="125" customFormat="1" ht="15" customHeight="1" x14ac:dyDescent="0.25">
      <c r="A61" s="149">
        <v>44216</v>
      </c>
      <c r="B61" s="163">
        <v>1220</v>
      </c>
      <c r="C61" s="482" t="s">
        <v>628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44216</v>
      </c>
      <c r="B62" s="163">
        <v>1.2</v>
      </c>
      <c r="C62" s="491" t="s">
        <v>217</v>
      </c>
      <c r="D62" s="512"/>
      <c r="E62" s="543"/>
      <c r="F62" s="149"/>
      <c r="G62" s="89"/>
      <c r="H62" s="145"/>
      <c r="I62" s="155"/>
    </row>
    <row r="63" spans="1:9" s="125" customFormat="1" ht="15" customHeight="1" x14ac:dyDescent="0.25">
      <c r="A63" s="149">
        <v>44216</v>
      </c>
      <c r="B63" s="163">
        <v>1555</v>
      </c>
      <c r="C63" s="482" t="s">
        <v>628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44216</v>
      </c>
      <c r="B64" s="163">
        <v>1.2</v>
      </c>
      <c r="C64" s="491" t="s">
        <v>217</v>
      </c>
      <c r="D64" s="512"/>
      <c r="E64" s="543"/>
      <c r="F64" s="149"/>
      <c r="G64" s="89"/>
      <c r="H64" s="145"/>
      <c r="I64" s="155"/>
    </row>
    <row r="65" spans="1:9" s="125" customFormat="1" ht="15" customHeight="1" x14ac:dyDescent="0.25">
      <c r="A65" s="149">
        <v>44216</v>
      </c>
      <c r="B65" s="163">
        <v>140</v>
      </c>
      <c r="C65" s="482" t="s">
        <v>628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44216</v>
      </c>
      <c r="B66" s="163">
        <v>0.6</v>
      </c>
      <c r="C66" s="491" t="s">
        <v>217</v>
      </c>
      <c r="D66" s="512"/>
      <c r="E66" s="543"/>
      <c r="F66" s="149"/>
      <c r="G66" s="89"/>
      <c r="H66" s="145"/>
      <c r="I66" s="155"/>
    </row>
    <row r="67" spans="1:9" s="125" customFormat="1" ht="15" customHeight="1" x14ac:dyDescent="0.25">
      <c r="A67" s="149">
        <v>44216</v>
      </c>
      <c r="B67" s="163">
        <v>177</v>
      </c>
      <c r="C67" s="482" t="s">
        <v>529</v>
      </c>
      <c r="D67" s="482"/>
      <c r="E67" s="482"/>
      <c r="F67" s="149"/>
      <c r="G67" s="89"/>
      <c r="H67" s="145"/>
      <c r="I67" s="155"/>
    </row>
    <row r="68" spans="1:9" s="125" customFormat="1" ht="15" customHeight="1" x14ac:dyDescent="0.25">
      <c r="A68" s="149">
        <v>44217</v>
      </c>
      <c r="B68" s="163">
        <v>2570</v>
      </c>
      <c r="C68" s="482" t="s">
        <v>628</v>
      </c>
      <c r="D68" s="482"/>
      <c r="E68" s="482"/>
      <c r="F68" s="149"/>
      <c r="G68" s="89"/>
      <c r="H68" s="145"/>
      <c r="I68" s="155"/>
    </row>
    <row r="69" spans="1:9" s="125" customFormat="1" ht="15" customHeight="1" x14ac:dyDescent="0.25">
      <c r="A69" s="149">
        <v>44217</v>
      </c>
      <c r="B69" s="163">
        <v>0.6</v>
      </c>
      <c r="C69" s="491" t="s">
        <v>217</v>
      </c>
      <c r="D69" s="512"/>
      <c r="E69" s="543"/>
      <c r="F69" s="149"/>
      <c r="G69" s="89"/>
      <c r="H69" s="145"/>
      <c r="I69" s="155"/>
    </row>
    <row r="70" spans="1:9" s="125" customFormat="1" ht="15" customHeight="1" x14ac:dyDescent="0.25">
      <c r="A70" s="149">
        <v>44217</v>
      </c>
      <c r="B70" s="163">
        <v>112</v>
      </c>
      <c r="C70" s="482" t="s">
        <v>628</v>
      </c>
      <c r="D70" s="482"/>
      <c r="E70" s="482"/>
      <c r="F70" s="149"/>
      <c r="G70" s="89"/>
      <c r="H70" s="145"/>
      <c r="I70" s="155"/>
    </row>
    <row r="71" spans="1:9" s="125" customFormat="1" ht="15" customHeight="1" x14ac:dyDescent="0.25">
      <c r="A71" s="149">
        <v>44217</v>
      </c>
      <c r="B71" s="163">
        <v>1.2</v>
      </c>
      <c r="C71" s="491" t="s">
        <v>217</v>
      </c>
      <c r="D71" s="512"/>
      <c r="E71" s="543"/>
      <c r="F71" s="149"/>
      <c r="G71" s="89"/>
      <c r="H71" s="145"/>
      <c r="I71" s="155"/>
    </row>
    <row r="72" spans="1:9" s="125" customFormat="1" ht="15" customHeight="1" x14ac:dyDescent="0.25">
      <c r="A72" s="149">
        <v>44218</v>
      </c>
      <c r="B72" s="163">
        <v>3317</v>
      </c>
      <c r="C72" s="482" t="s">
        <v>628</v>
      </c>
      <c r="D72" s="482"/>
      <c r="E72" s="482"/>
      <c r="F72" s="149"/>
      <c r="G72" s="89"/>
      <c r="H72" s="145"/>
      <c r="I72" s="155"/>
    </row>
    <row r="73" spans="1:9" s="125" customFormat="1" ht="15" customHeight="1" x14ac:dyDescent="0.25">
      <c r="A73" s="149">
        <v>44218</v>
      </c>
      <c r="B73" s="163">
        <v>1.2</v>
      </c>
      <c r="C73" s="491" t="s">
        <v>217</v>
      </c>
      <c r="D73" s="512"/>
      <c r="E73" s="543"/>
      <c r="F73" s="149"/>
      <c r="G73" s="89"/>
      <c r="H73" s="145"/>
      <c r="I73" s="155"/>
    </row>
    <row r="74" spans="1:9" s="125" customFormat="1" ht="15" customHeight="1" x14ac:dyDescent="0.25">
      <c r="A74" s="149">
        <v>44223</v>
      </c>
      <c r="B74" s="163">
        <v>200</v>
      </c>
      <c r="C74" s="482" t="s">
        <v>628</v>
      </c>
      <c r="D74" s="482"/>
      <c r="E74" s="482"/>
      <c r="F74" s="149"/>
      <c r="G74" s="89"/>
      <c r="H74" s="145"/>
      <c r="I74" s="155"/>
    </row>
    <row r="75" spans="1:9" s="125" customFormat="1" ht="15" customHeight="1" x14ac:dyDescent="0.25">
      <c r="A75" s="149">
        <v>44223</v>
      </c>
      <c r="B75" s="163">
        <v>0.6</v>
      </c>
      <c r="C75" s="491" t="s">
        <v>217</v>
      </c>
      <c r="D75" s="512"/>
      <c r="E75" s="543"/>
      <c r="F75" s="149"/>
      <c r="G75" s="89"/>
      <c r="H75" s="145"/>
      <c r="I75" s="155"/>
    </row>
    <row r="76" spans="1:9" s="125" customFormat="1" ht="15" customHeight="1" x14ac:dyDescent="0.25">
      <c r="A76" s="149">
        <v>44223</v>
      </c>
      <c r="B76" s="163">
        <v>7140</v>
      </c>
      <c r="C76" s="482" t="s">
        <v>628</v>
      </c>
      <c r="D76" s="482"/>
      <c r="E76" s="482"/>
      <c r="F76" s="149"/>
      <c r="G76" s="89"/>
      <c r="H76" s="145"/>
      <c r="I76" s="155"/>
    </row>
    <row r="77" spans="1:9" s="125" customFormat="1" ht="15" customHeight="1" x14ac:dyDescent="0.25">
      <c r="A77" s="149">
        <v>44223</v>
      </c>
      <c r="B77" s="163">
        <v>1.2</v>
      </c>
      <c r="C77" s="491" t="s">
        <v>217</v>
      </c>
      <c r="D77" s="512"/>
      <c r="E77" s="543"/>
      <c r="F77" s="149"/>
      <c r="G77" s="89"/>
      <c r="H77" s="145"/>
      <c r="I77" s="155"/>
    </row>
    <row r="78" spans="1:9" s="125" customFormat="1" ht="15" customHeight="1" x14ac:dyDescent="0.25">
      <c r="A78" s="149">
        <v>44223</v>
      </c>
      <c r="B78" s="163">
        <v>3.14</v>
      </c>
      <c r="C78" s="482" t="s">
        <v>843</v>
      </c>
      <c r="D78" s="482"/>
      <c r="E78" s="482"/>
      <c r="F78" s="149"/>
      <c r="G78" s="89"/>
      <c r="H78" s="145"/>
      <c r="I78" s="155"/>
    </row>
    <row r="79" spans="1:9" s="125" customFormat="1" ht="15" customHeight="1" x14ac:dyDescent="0.25">
      <c r="A79" s="149">
        <v>44224</v>
      </c>
      <c r="B79" s="163">
        <v>400</v>
      </c>
      <c r="C79" s="482" t="s">
        <v>628</v>
      </c>
      <c r="D79" s="482"/>
      <c r="E79" s="482"/>
      <c r="F79" s="149"/>
      <c r="G79" s="89"/>
      <c r="H79" s="145"/>
      <c r="I79" s="155"/>
    </row>
    <row r="80" spans="1:9" s="125" customFormat="1" ht="15" customHeight="1" x14ac:dyDescent="0.25">
      <c r="A80" s="149">
        <v>44224</v>
      </c>
      <c r="B80" s="163">
        <v>1.2</v>
      </c>
      <c r="C80" s="491" t="s">
        <v>217</v>
      </c>
      <c r="D80" s="512"/>
      <c r="E80" s="543"/>
      <c r="F80" s="149"/>
      <c r="G80" s="89"/>
      <c r="H80" s="145"/>
      <c r="I80" s="155"/>
    </row>
    <row r="81" spans="1:9" s="125" customFormat="1" ht="15" customHeight="1" x14ac:dyDescent="0.25">
      <c r="A81" s="149">
        <v>44224</v>
      </c>
      <c r="B81" s="163">
        <v>14615</v>
      </c>
      <c r="C81" s="482" t="s">
        <v>628</v>
      </c>
      <c r="D81" s="482"/>
      <c r="E81" s="482"/>
      <c r="F81" s="149"/>
      <c r="G81" s="89"/>
      <c r="H81" s="145"/>
      <c r="I81" s="155"/>
    </row>
    <row r="82" spans="1:9" s="125" customFormat="1" ht="15" customHeight="1" x14ac:dyDescent="0.25">
      <c r="A82" s="149">
        <v>44224</v>
      </c>
      <c r="B82" s="163">
        <v>1.2</v>
      </c>
      <c r="C82" s="491" t="s">
        <v>217</v>
      </c>
      <c r="D82" s="512"/>
      <c r="E82" s="543"/>
      <c r="F82" s="149"/>
      <c r="G82" s="89"/>
      <c r="H82" s="145"/>
      <c r="I82" s="155"/>
    </row>
    <row r="83" spans="1:9" s="125" customFormat="1" ht="15" customHeight="1" x14ac:dyDescent="0.25">
      <c r="A83" s="149">
        <v>44224</v>
      </c>
      <c r="B83" s="163">
        <v>2745</v>
      </c>
      <c r="C83" s="482" t="s">
        <v>628</v>
      </c>
      <c r="D83" s="482"/>
      <c r="E83" s="482"/>
      <c r="F83" s="149"/>
      <c r="G83" s="89"/>
      <c r="H83" s="145"/>
      <c r="I83" s="155"/>
    </row>
    <row r="84" spans="1:9" s="125" customFormat="1" ht="15" customHeight="1" x14ac:dyDescent="0.25">
      <c r="A84" s="149">
        <v>44224</v>
      </c>
      <c r="B84" s="163">
        <v>0.6</v>
      </c>
      <c r="C84" s="491" t="s">
        <v>217</v>
      </c>
      <c r="D84" s="512"/>
      <c r="E84" s="543"/>
      <c r="F84" s="149"/>
      <c r="G84" s="89"/>
      <c r="H84" s="145"/>
      <c r="I84" s="155"/>
    </row>
    <row r="85" spans="1:9" s="125" customFormat="1" ht="15" customHeight="1" x14ac:dyDescent="0.25">
      <c r="A85" s="149">
        <v>44225</v>
      </c>
      <c r="B85" s="163">
        <v>7445</v>
      </c>
      <c r="C85" s="482" t="s">
        <v>628</v>
      </c>
      <c r="D85" s="482"/>
      <c r="E85" s="482"/>
      <c r="F85" s="149"/>
      <c r="G85" s="89"/>
      <c r="H85" s="145"/>
      <c r="I85" s="155"/>
    </row>
    <row r="86" spans="1:9" s="125" customFormat="1" ht="15" customHeight="1" x14ac:dyDescent="0.25">
      <c r="A86" s="149">
        <v>44225</v>
      </c>
      <c r="B86" s="163">
        <v>0.6</v>
      </c>
      <c r="C86" s="491" t="s">
        <v>217</v>
      </c>
      <c r="D86" s="512"/>
      <c r="E86" s="543"/>
      <c r="F86" s="149"/>
      <c r="G86" s="89"/>
      <c r="H86" s="145"/>
      <c r="I86" s="155"/>
    </row>
    <row r="87" spans="1:9" s="125" customFormat="1" ht="15" customHeight="1" x14ac:dyDescent="0.25">
      <c r="A87" s="149">
        <v>44225</v>
      </c>
      <c r="B87" s="163">
        <v>400</v>
      </c>
      <c r="C87" s="482" t="s">
        <v>628</v>
      </c>
      <c r="D87" s="482"/>
      <c r="E87" s="482"/>
      <c r="F87" s="149"/>
      <c r="G87" s="89"/>
      <c r="H87" s="145"/>
      <c r="I87" s="155"/>
    </row>
    <row r="88" spans="1:9" s="125" customFormat="1" ht="15" customHeight="1" x14ac:dyDescent="0.25">
      <c r="A88" s="149">
        <v>44225</v>
      </c>
      <c r="B88" s="163">
        <v>1.2</v>
      </c>
      <c r="C88" s="491" t="s">
        <v>217</v>
      </c>
      <c r="D88" s="512"/>
      <c r="E88" s="543"/>
      <c r="F88" s="149"/>
      <c r="G88" s="89"/>
      <c r="H88" s="145"/>
      <c r="I88" s="155"/>
    </row>
    <row r="89" spans="1:9" x14ac:dyDescent="0.25">
      <c r="B89" s="125"/>
      <c r="C89" s="125"/>
      <c r="D89" s="125"/>
      <c r="E89" s="125"/>
    </row>
  </sheetData>
  <mergeCells count="125">
    <mergeCell ref="C66:E66"/>
    <mergeCell ref="C67:E67"/>
    <mergeCell ref="C68:E68"/>
    <mergeCell ref="C70:E70"/>
    <mergeCell ref="C71:E71"/>
    <mergeCell ref="C72:E72"/>
    <mergeCell ref="C69:E69"/>
    <mergeCell ref="C58:E58"/>
    <mergeCell ref="C59:E59"/>
    <mergeCell ref="C60:E60"/>
    <mergeCell ref="C61:E61"/>
    <mergeCell ref="C63:E63"/>
    <mergeCell ref="C65:E65"/>
    <mergeCell ref="C62:E62"/>
    <mergeCell ref="C64:E64"/>
    <mergeCell ref="C87:E87"/>
    <mergeCell ref="C88:E88"/>
    <mergeCell ref="C73:E73"/>
    <mergeCell ref="C74:E74"/>
    <mergeCell ref="C76:E76"/>
    <mergeCell ref="C77:E77"/>
    <mergeCell ref="C78:E78"/>
    <mergeCell ref="C79:E79"/>
    <mergeCell ref="C75:E75"/>
    <mergeCell ref="C80:E80"/>
    <mergeCell ref="C82:E82"/>
    <mergeCell ref="C86:E86"/>
    <mergeCell ref="C81:E81"/>
    <mergeCell ref="C83:E83"/>
    <mergeCell ref="C84:E84"/>
    <mergeCell ref="C85:E85"/>
    <mergeCell ref="C53:E53"/>
    <mergeCell ref="H53:I53"/>
    <mergeCell ref="C55:E55"/>
    <mergeCell ref="C56:E56"/>
    <mergeCell ref="H56:I56"/>
    <mergeCell ref="C57:E57"/>
    <mergeCell ref="C54:E54"/>
    <mergeCell ref="C47:E47"/>
    <mergeCell ref="H47:I47"/>
    <mergeCell ref="C49:E49"/>
    <mergeCell ref="C51:E51"/>
    <mergeCell ref="H51:I51"/>
    <mergeCell ref="C52:E52"/>
    <mergeCell ref="C50:E50"/>
    <mergeCell ref="C42:E42"/>
    <mergeCell ref="H42:I42"/>
    <mergeCell ref="C43:E43"/>
    <mergeCell ref="C44:E44"/>
    <mergeCell ref="H44:I44"/>
    <mergeCell ref="C45:E45"/>
    <mergeCell ref="H45:I45"/>
    <mergeCell ref="C46:E46"/>
    <mergeCell ref="C48:E48"/>
    <mergeCell ref="C38:E38"/>
    <mergeCell ref="H38:I38"/>
    <mergeCell ref="C39:E39"/>
    <mergeCell ref="C40:E40"/>
    <mergeCell ref="H40:I40"/>
    <mergeCell ref="C41:E41"/>
    <mergeCell ref="H41:I41"/>
    <mergeCell ref="C33:E33"/>
    <mergeCell ref="C34:E34"/>
    <mergeCell ref="C35:E35"/>
    <mergeCell ref="H35:I35"/>
    <mergeCell ref="C36:E36"/>
    <mergeCell ref="C37:E37"/>
    <mergeCell ref="H37:I37"/>
    <mergeCell ref="C29:E29"/>
    <mergeCell ref="H29:I29"/>
    <mergeCell ref="C30:E30"/>
    <mergeCell ref="H30:I30"/>
    <mergeCell ref="C31:E31"/>
    <mergeCell ref="C32:E32"/>
    <mergeCell ref="H32:I32"/>
    <mergeCell ref="C26:E26"/>
    <mergeCell ref="H26:I26"/>
    <mergeCell ref="C27:E27"/>
    <mergeCell ref="H27:I27"/>
    <mergeCell ref="C28:E28"/>
    <mergeCell ref="H28:I28"/>
    <mergeCell ref="C23:E23"/>
    <mergeCell ref="H23:I23"/>
    <mergeCell ref="C24:E24"/>
    <mergeCell ref="H24:I24"/>
    <mergeCell ref="C25:E25"/>
    <mergeCell ref="H25:I25"/>
    <mergeCell ref="C20:E20"/>
    <mergeCell ref="H20:I20"/>
    <mergeCell ref="C21:E21"/>
    <mergeCell ref="H21:I21"/>
    <mergeCell ref="C22:E22"/>
    <mergeCell ref="H22:I22"/>
    <mergeCell ref="C17:E17"/>
    <mergeCell ref="H17:I17"/>
    <mergeCell ref="C18:E18"/>
    <mergeCell ref="H18:I18"/>
    <mergeCell ref="C19:E19"/>
    <mergeCell ref="H19:I19"/>
    <mergeCell ref="C13:D13"/>
    <mergeCell ref="G13:H13"/>
    <mergeCell ref="A14:I14"/>
    <mergeCell ref="A15:I15"/>
    <mergeCell ref="A16:E16"/>
    <mergeCell ref="F16:I16"/>
    <mergeCell ref="C10:D10"/>
    <mergeCell ref="G10:H10"/>
    <mergeCell ref="C12:D12"/>
    <mergeCell ref="G12:H12"/>
    <mergeCell ref="C6:D6"/>
    <mergeCell ref="G6:H6"/>
    <mergeCell ref="C7:D7"/>
    <mergeCell ref="G7:H7"/>
    <mergeCell ref="C8:D8"/>
    <mergeCell ref="G8:H8"/>
    <mergeCell ref="C11:D11"/>
    <mergeCell ref="C2:I2"/>
    <mergeCell ref="C3:F3"/>
    <mergeCell ref="G3:I3"/>
    <mergeCell ref="C4:D5"/>
    <mergeCell ref="E4:F4"/>
    <mergeCell ref="G4:H4"/>
    <mergeCell ref="I4:I5"/>
    <mergeCell ref="C9:D9"/>
    <mergeCell ref="G9:H9"/>
  </mergeCells>
  <pageMargins left="0.7" right="0.7" top="0.75" bottom="0.75" header="0.3" footer="0.3"/>
  <pageSetup paperSize="9" scale="77" orientation="landscape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opLeftCell="A22" zoomScaleNormal="100" workbookViewId="0">
      <selection activeCell="C20" sqref="C20:E20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845</v>
      </c>
      <c r="D2" s="530"/>
      <c r="E2" s="530"/>
      <c r="F2" s="530"/>
      <c r="G2" s="530"/>
      <c r="H2" s="530"/>
      <c r="I2" s="531"/>
    </row>
    <row r="3" spans="1:9" ht="21.75" customHeight="1" x14ac:dyDescent="0.25">
      <c r="C3" s="563" t="s">
        <v>748</v>
      </c>
      <c r="D3" s="564"/>
      <c r="E3" s="564"/>
      <c r="F3" s="565"/>
      <c r="G3" s="566">
        <v>85136</v>
      </c>
      <c r="H3" s="567"/>
      <c r="I3" s="568"/>
    </row>
    <row r="4" spans="1:9" x14ac:dyDescent="0.25">
      <c r="C4" s="423"/>
      <c r="D4" s="355"/>
      <c r="E4" s="356" t="s">
        <v>0</v>
      </c>
      <c r="F4" s="356"/>
      <c r="G4" s="424" t="s">
        <v>1</v>
      </c>
      <c r="H4" s="538"/>
      <c r="I4" s="412"/>
    </row>
    <row r="5" spans="1:9" x14ac:dyDescent="0.25">
      <c r="C5" s="423"/>
      <c r="D5" s="355"/>
      <c r="E5" s="6" t="s">
        <v>3</v>
      </c>
      <c r="F5" s="6" t="s">
        <v>2</v>
      </c>
      <c r="G5" s="6" t="s">
        <v>3</v>
      </c>
      <c r="H5" s="6"/>
      <c r="I5" s="412"/>
    </row>
    <row r="6" spans="1:9" ht="30.75" customHeight="1" x14ac:dyDescent="0.25">
      <c r="C6" s="539" t="s">
        <v>846</v>
      </c>
      <c r="D6" s="540"/>
      <c r="E6" s="156">
        <v>81914.45</v>
      </c>
      <c r="F6" s="156">
        <v>14690.44</v>
      </c>
      <c r="G6" s="541">
        <v>3653</v>
      </c>
      <c r="H6" s="542"/>
      <c r="I6" s="27"/>
    </row>
    <row r="7" spans="1:9" x14ac:dyDescent="0.25">
      <c r="C7" s="532" t="s">
        <v>3</v>
      </c>
      <c r="D7" s="533"/>
      <c r="E7" s="158">
        <f>20039.51-21-360-90</f>
        <v>19568.509999999998</v>
      </c>
      <c r="F7" s="158">
        <v>65126.5</v>
      </c>
      <c r="G7" s="541">
        <v>0</v>
      </c>
      <c r="H7" s="542"/>
      <c r="I7" s="28"/>
    </row>
    <row r="8" spans="1:9" x14ac:dyDescent="0.25">
      <c r="C8" s="494" t="s">
        <v>625</v>
      </c>
      <c r="D8" s="495"/>
      <c r="E8" s="158">
        <v>292.19</v>
      </c>
      <c r="F8" s="158">
        <v>3075.81</v>
      </c>
      <c r="G8" s="541">
        <v>0</v>
      </c>
      <c r="H8" s="542"/>
      <c r="I8" s="28"/>
    </row>
    <row r="9" spans="1:9" x14ac:dyDescent="0.25">
      <c r="C9" s="494" t="s">
        <v>840</v>
      </c>
      <c r="D9" s="495"/>
      <c r="E9" s="158">
        <f>31900+21+360+90</f>
        <v>32371</v>
      </c>
      <c r="F9" s="158">
        <v>124403</v>
      </c>
      <c r="G9" s="541">
        <v>0</v>
      </c>
      <c r="H9" s="542"/>
      <c r="I9" s="28"/>
    </row>
    <row r="10" spans="1:9" x14ac:dyDescent="0.25">
      <c r="C10" s="494" t="s">
        <v>655</v>
      </c>
      <c r="D10" s="495"/>
      <c r="E10" s="158">
        <v>3653</v>
      </c>
      <c r="F10" s="158">
        <v>0</v>
      </c>
      <c r="G10" s="541">
        <v>0</v>
      </c>
      <c r="H10" s="542"/>
      <c r="I10" s="28"/>
    </row>
    <row r="11" spans="1:9" x14ac:dyDescent="0.25">
      <c r="C11" s="494" t="s">
        <v>848</v>
      </c>
      <c r="D11" s="495"/>
      <c r="E11" s="158">
        <v>0</v>
      </c>
      <c r="F11" s="158">
        <v>2088</v>
      </c>
      <c r="G11" s="26"/>
      <c r="H11" s="160"/>
      <c r="I11" s="28"/>
    </row>
    <row r="12" spans="1:9" x14ac:dyDescent="0.25">
      <c r="C12" s="532" t="s">
        <v>6</v>
      </c>
      <c r="D12" s="533"/>
      <c r="E12" s="10">
        <v>259376.75</v>
      </c>
      <c r="F12" s="158">
        <v>197565.48</v>
      </c>
      <c r="G12" s="541">
        <v>3653</v>
      </c>
      <c r="H12" s="542"/>
      <c r="I12" s="28"/>
    </row>
    <row r="13" spans="1:9" ht="36.75" customHeight="1" thickBot="1" x14ac:dyDescent="0.3">
      <c r="C13" s="420" t="s">
        <v>847</v>
      </c>
      <c r="D13" s="421"/>
      <c r="E13" s="157">
        <f>E6+E7+E8+E9+E10+E11+F12-E12</f>
        <v>75987.88</v>
      </c>
      <c r="F13" s="157">
        <f>F6+F7+F8+F9+F10+F11-F12-936.17</f>
        <v>10882.099999999989</v>
      </c>
      <c r="G13" s="422">
        <f>G6+G7+G8+G9-G12</f>
        <v>0</v>
      </c>
      <c r="H13" s="422"/>
      <c r="I13" s="30"/>
    </row>
    <row r="14" spans="1:9" ht="15.75" thickBot="1" x14ac:dyDescent="0.3">
      <c r="A14" s="366"/>
      <c r="B14" s="366"/>
      <c r="C14" s="366"/>
      <c r="D14" s="366"/>
      <c r="E14" s="366"/>
      <c r="F14" s="366"/>
      <c r="G14" s="366"/>
      <c r="H14" s="366"/>
      <c r="I14" s="366"/>
    </row>
    <row r="15" spans="1:9" ht="15" customHeight="1" thickBot="1" x14ac:dyDescent="0.3">
      <c r="A15" s="416" t="s">
        <v>7</v>
      </c>
      <c r="B15" s="417"/>
      <c r="C15" s="417"/>
      <c r="D15" s="417"/>
      <c r="E15" s="417"/>
      <c r="F15" s="417"/>
      <c r="G15" s="417"/>
      <c r="H15" s="417"/>
      <c r="I15" s="417"/>
    </row>
    <row r="16" spans="1:9" ht="15.75" thickBot="1" x14ac:dyDescent="0.3">
      <c r="A16" s="409" t="s">
        <v>0</v>
      </c>
      <c r="B16" s="410"/>
      <c r="C16" s="410"/>
      <c r="D16" s="410"/>
      <c r="E16" s="411"/>
      <c r="F16" s="409" t="s">
        <v>1</v>
      </c>
      <c r="G16" s="410"/>
      <c r="H16" s="410"/>
      <c r="I16" s="411"/>
    </row>
    <row r="17" spans="1:9" ht="15" customHeight="1" x14ac:dyDescent="0.25">
      <c r="A17" s="111" t="s">
        <v>30</v>
      </c>
      <c r="B17" s="111" t="s">
        <v>31</v>
      </c>
      <c r="C17" s="380" t="s">
        <v>32</v>
      </c>
      <c r="D17" s="380"/>
      <c r="E17" s="380"/>
      <c r="F17" s="111" t="s">
        <v>30</v>
      </c>
      <c r="G17" s="111" t="s">
        <v>31</v>
      </c>
      <c r="H17" s="380" t="s">
        <v>32</v>
      </c>
      <c r="I17" s="380"/>
    </row>
    <row r="18" spans="1:9" s="125" customFormat="1" ht="15" customHeight="1" x14ac:dyDescent="0.25">
      <c r="A18" s="149">
        <v>44228</v>
      </c>
      <c r="B18" s="163">
        <v>1000</v>
      </c>
      <c r="C18" s="482" t="s">
        <v>628</v>
      </c>
      <c r="D18" s="482"/>
      <c r="E18" s="482"/>
      <c r="F18" s="149">
        <v>44239</v>
      </c>
      <c r="G18" s="89">
        <v>3653</v>
      </c>
      <c r="H18" s="482" t="s">
        <v>861</v>
      </c>
      <c r="I18" s="482"/>
    </row>
    <row r="19" spans="1:9" s="125" customFormat="1" ht="15" customHeight="1" x14ac:dyDescent="0.25">
      <c r="A19" s="149">
        <v>44228</v>
      </c>
      <c r="B19" s="163">
        <v>0.6</v>
      </c>
      <c r="C19" s="491" t="s">
        <v>217</v>
      </c>
      <c r="D19" s="512"/>
      <c r="E19" s="543"/>
      <c r="F19" s="149"/>
      <c r="G19" s="89"/>
      <c r="H19" s="482"/>
      <c r="I19" s="482"/>
    </row>
    <row r="20" spans="1:9" s="125" customFormat="1" ht="15" customHeight="1" x14ac:dyDescent="0.25">
      <c r="A20" s="149">
        <v>44228</v>
      </c>
      <c r="B20" s="163">
        <v>65323.61</v>
      </c>
      <c r="C20" s="569" t="s">
        <v>857</v>
      </c>
      <c r="D20" s="512"/>
      <c r="E20" s="543"/>
      <c r="F20" s="149"/>
      <c r="G20" s="89"/>
      <c r="H20" s="482"/>
      <c r="I20" s="482"/>
    </row>
    <row r="21" spans="1:9" s="125" customFormat="1" ht="15" customHeight="1" x14ac:dyDescent="0.25">
      <c r="A21" s="149">
        <v>44228</v>
      </c>
      <c r="B21" s="169">
        <v>6.71</v>
      </c>
      <c r="C21" s="491" t="s">
        <v>217</v>
      </c>
      <c r="D21" s="512"/>
      <c r="E21" s="543"/>
      <c r="F21" s="149"/>
      <c r="G21" s="89"/>
      <c r="H21" s="482"/>
      <c r="I21" s="482"/>
    </row>
    <row r="22" spans="1:9" s="125" customFormat="1" ht="15" customHeight="1" x14ac:dyDescent="0.25">
      <c r="A22" s="149">
        <v>44228</v>
      </c>
      <c r="B22" s="169">
        <v>11740.96</v>
      </c>
      <c r="C22" s="482" t="s">
        <v>343</v>
      </c>
      <c r="D22" s="482"/>
      <c r="E22" s="482"/>
      <c r="F22" s="149"/>
      <c r="G22" s="89"/>
      <c r="H22" s="475"/>
      <c r="I22" s="534"/>
    </row>
    <row r="23" spans="1:9" s="125" customFormat="1" ht="15" customHeight="1" x14ac:dyDescent="0.25">
      <c r="A23" s="149">
        <v>44229</v>
      </c>
      <c r="B23" s="169">
        <v>2000</v>
      </c>
      <c r="C23" s="482" t="s">
        <v>628</v>
      </c>
      <c r="D23" s="482"/>
      <c r="E23" s="482"/>
      <c r="F23" s="149"/>
      <c r="G23" s="89"/>
      <c r="H23" s="482"/>
      <c r="I23" s="482"/>
    </row>
    <row r="24" spans="1:9" s="125" customFormat="1" ht="15" customHeight="1" x14ac:dyDescent="0.25">
      <c r="A24" s="149">
        <v>44229</v>
      </c>
      <c r="B24" s="169">
        <v>3.59</v>
      </c>
      <c r="C24" s="491" t="s">
        <v>217</v>
      </c>
      <c r="D24" s="512"/>
      <c r="E24" s="543"/>
      <c r="F24" s="149"/>
      <c r="G24" s="89"/>
      <c r="H24" s="475"/>
      <c r="I24" s="534"/>
    </row>
    <row r="25" spans="1:9" s="125" customFormat="1" ht="15" customHeight="1" x14ac:dyDescent="0.25">
      <c r="A25" s="149">
        <v>44229</v>
      </c>
      <c r="B25" s="169">
        <v>7001.8</v>
      </c>
      <c r="C25" s="554" t="s">
        <v>849</v>
      </c>
      <c r="D25" s="548"/>
      <c r="E25" s="549"/>
      <c r="F25" s="149"/>
      <c r="G25" s="89"/>
      <c r="H25" s="482"/>
      <c r="I25" s="482"/>
    </row>
    <row r="26" spans="1:9" s="125" customFormat="1" ht="15" customHeight="1" x14ac:dyDescent="0.25">
      <c r="A26" s="149">
        <v>44229</v>
      </c>
      <c r="B26" s="169">
        <v>3.59</v>
      </c>
      <c r="C26" s="491" t="s">
        <v>217</v>
      </c>
      <c r="D26" s="512"/>
      <c r="E26" s="543"/>
      <c r="F26" s="149"/>
      <c r="G26" s="89"/>
      <c r="H26" s="475"/>
      <c r="I26" s="534"/>
    </row>
    <row r="27" spans="1:9" s="125" customFormat="1" ht="15" customHeight="1" x14ac:dyDescent="0.25">
      <c r="A27" s="149">
        <v>44229</v>
      </c>
      <c r="B27" s="169">
        <v>50</v>
      </c>
      <c r="C27" s="554" t="s">
        <v>850</v>
      </c>
      <c r="D27" s="548"/>
      <c r="E27" s="549"/>
      <c r="F27" s="149"/>
      <c r="G27" s="89"/>
      <c r="H27" s="482"/>
      <c r="I27" s="482"/>
    </row>
    <row r="28" spans="1:9" s="125" customFormat="1" ht="15" customHeight="1" x14ac:dyDescent="0.25">
      <c r="A28" s="149">
        <v>44229</v>
      </c>
      <c r="B28" s="169">
        <v>40</v>
      </c>
      <c r="C28" s="554" t="s">
        <v>851</v>
      </c>
      <c r="D28" s="548"/>
      <c r="E28" s="549"/>
      <c r="F28" s="149"/>
      <c r="G28" s="89"/>
      <c r="H28" s="482"/>
      <c r="I28" s="482"/>
    </row>
    <row r="29" spans="1:9" s="125" customFormat="1" ht="15" customHeight="1" x14ac:dyDescent="0.25">
      <c r="A29" s="149">
        <v>44230</v>
      </c>
      <c r="B29" s="169">
        <v>1000</v>
      </c>
      <c r="C29" s="482" t="s">
        <v>628</v>
      </c>
      <c r="D29" s="482"/>
      <c r="E29" s="482"/>
      <c r="F29" s="149"/>
      <c r="G29" s="89"/>
      <c r="H29" s="475"/>
      <c r="I29" s="534"/>
    </row>
    <row r="30" spans="1:9" s="125" customFormat="1" ht="15" customHeight="1" x14ac:dyDescent="0.25">
      <c r="A30" s="149">
        <v>44230</v>
      </c>
      <c r="B30" s="169">
        <v>1.19</v>
      </c>
      <c r="C30" s="491" t="s">
        <v>217</v>
      </c>
      <c r="D30" s="512"/>
      <c r="E30" s="543"/>
      <c r="F30" s="149"/>
      <c r="G30" s="89"/>
      <c r="H30" s="482"/>
      <c r="I30" s="482"/>
    </row>
    <row r="31" spans="1:9" s="125" customFormat="1" ht="15" customHeight="1" x14ac:dyDescent="0.25">
      <c r="A31" s="149">
        <v>44231</v>
      </c>
      <c r="B31" s="169">
        <v>188</v>
      </c>
      <c r="C31" s="482" t="s">
        <v>529</v>
      </c>
      <c r="D31" s="482"/>
      <c r="E31" s="482"/>
      <c r="F31" s="149"/>
      <c r="G31" s="89"/>
      <c r="H31" s="50"/>
      <c r="I31" s="161"/>
    </row>
    <row r="32" spans="1:9" s="125" customFormat="1" ht="15" customHeight="1" x14ac:dyDescent="0.25">
      <c r="A32" s="149">
        <v>44231</v>
      </c>
      <c r="B32" s="169">
        <v>48</v>
      </c>
      <c r="C32" s="482" t="s">
        <v>239</v>
      </c>
      <c r="D32" s="482"/>
      <c r="E32" s="482"/>
      <c r="F32" s="149"/>
      <c r="G32" s="89"/>
      <c r="H32" s="475"/>
      <c r="I32" s="534"/>
    </row>
    <row r="33" spans="1:9" s="125" customFormat="1" ht="15" customHeight="1" x14ac:dyDescent="0.25">
      <c r="A33" s="149">
        <v>44232</v>
      </c>
      <c r="B33" s="169">
        <v>500</v>
      </c>
      <c r="C33" s="482" t="s">
        <v>628</v>
      </c>
      <c r="D33" s="482"/>
      <c r="E33" s="482"/>
      <c r="F33" s="149"/>
      <c r="G33" s="89"/>
      <c r="H33" s="145"/>
      <c r="I33" s="155"/>
    </row>
    <row r="34" spans="1:9" s="125" customFormat="1" ht="15" customHeight="1" x14ac:dyDescent="0.25">
      <c r="A34" s="149">
        <v>44232</v>
      </c>
      <c r="B34" s="163">
        <v>1.19</v>
      </c>
      <c r="C34" s="491" t="s">
        <v>217</v>
      </c>
      <c r="D34" s="512"/>
      <c r="E34" s="543"/>
      <c r="F34" s="149"/>
      <c r="G34" s="89"/>
      <c r="H34" s="145"/>
      <c r="I34" s="155"/>
    </row>
    <row r="35" spans="1:9" s="125" customFormat="1" ht="15" customHeight="1" x14ac:dyDescent="0.25">
      <c r="A35" s="149">
        <v>44232</v>
      </c>
      <c r="B35" s="163">
        <v>71.5</v>
      </c>
      <c r="C35" s="555" t="s">
        <v>727</v>
      </c>
      <c r="D35" s="551"/>
      <c r="E35" s="552"/>
      <c r="F35" s="149"/>
      <c r="G35" s="89"/>
      <c r="H35" s="475"/>
      <c r="I35" s="534"/>
    </row>
    <row r="36" spans="1:9" s="125" customFormat="1" ht="15" customHeight="1" x14ac:dyDescent="0.25">
      <c r="A36" s="149">
        <v>44232</v>
      </c>
      <c r="B36" s="163">
        <v>75.5</v>
      </c>
      <c r="C36" s="555" t="s">
        <v>727</v>
      </c>
      <c r="D36" s="551"/>
      <c r="E36" s="552"/>
      <c r="F36" s="149"/>
      <c r="G36" s="89"/>
      <c r="H36" s="145"/>
      <c r="I36" s="155"/>
    </row>
    <row r="37" spans="1:9" s="125" customFormat="1" ht="15" customHeight="1" x14ac:dyDescent="0.25">
      <c r="A37" s="149">
        <v>44234</v>
      </c>
      <c r="B37" s="163">
        <v>188</v>
      </c>
      <c r="C37" s="482" t="s">
        <v>529</v>
      </c>
      <c r="D37" s="482"/>
      <c r="E37" s="482"/>
      <c r="F37" s="149"/>
      <c r="G37" s="89"/>
      <c r="H37" s="475"/>
      <c r="I37" s="534"/>
    </row>
    <row r="38" spans="1:9" s="125" customFormat="1" ht="15" customHeight="1" x14ac:dyDescent="0.25">
      <c r="A38" s="149">
        <v>44235</v>
      </c>
      <c r="B38" s="163">
        <v>10000</v>
      </c>
      <c r="C38" s="482" t="s">
        <v>852</v>
      </c>
      <c r="D38" s="482"/>
      <c r="E38" s="482"/>
      <c r="F38" s="149"/>
      <c r="G38" s="89"/>
      <c r="H38" s="475"/>
      <c r="I38" s="534"/>
    </row>
    <row r="39" spans="1:9" s="125" customFormat="1" ht="15" customHeight="1" x14ac:dyDescent="0.25">
      <c r="A39" s="149">
        <v>44235</v>
      </c>
      <c r="B39" s="163">
        <v>3.59</v>
      </c>
      <c r="C39" s="491" t="s">
        <v>217</v>
      </c>
      <c r="D39" s="512"/>
      <c r="E39" s="543"/>
      <c r="F39" s="149"/>
      <c r="G39" s="89"/>
      <c r="H39" s="145"/>
      <c r="I39" s="155"/>
    </row>
    <row r="40" spans="1:9" s="125" customFormat="1" ht="15" customHeight="1" x14ac:dyDescent="0.25">
      <c r="A40" s="149">
        <v>44235</v>
      </c>
      <c r="B40" s="163">
        <v>3468.31</v>
      </c>
      <c r="C40" s="553" t="s">
        <v>687</v>
      </c>
      <c r="D40" s="545"/>
      <c r="E40" s="546"/>
      <c r="F40" s="149"/>
      <c r="G40" s="89"/>
      <c r="H40" s="145"/>
      <c r="I40" s="155"/>
    </row>
    <row r="41" spans="1:9" s="125" customFormat="1" ht="15" customHeight="1" x14ac:dyDescent="0.25">
      <c r="A41" s="149">
        <v>44235</v>
      </c>
      <c r="B41" s="163">
        <v>4005.31</v>
      </c>
      <c r="C41" s="554" t="s">
        <v>686</v>
      </c>
      <c r="D41" s="548"/>
      <c r="E41" s="549"/>
      <c r="F41" s="149"/>
      <c r="G41" s="89"/>
      <c r="H41" s="475"/>
      <c r="I41" s="534"/>
    </row>
    <row r="42" spans="1:9" s="125" customFormat="1" ht="15" customHeight="1" x14ac:dyDescent="0.25">
      <c r="A42" s="149">
        <v>44235</v>
      </c>
      <c r="B42" s="163">
        <v>3602.47</v>
      </c>
      <c r="C42" s="547" t="s">
        <v>768</v>
      </c>
      <c r="D42" s="548"/>
      <c r="E42" s="549"/>
      <c r="F42" s="149"/>
      <c r="G42" s="89"/>
      <c r="H42" s="475"/>
      <c r="I42" s="534"/>
    </row>
    <row r="43" spans="1:9" s="125" customFormat="1" ht="15" customHeight="1" x14ac:dyDescent="0.25">
      <c r="A43" s="149">
        <v>44235</v>
      </c>
      <c r="B43" s="163">
        <v>2748.31</v>
      </c>
      <c r="C43" s="554" t="s">
        <v>725</v>
      </c>
      <c r="D43" s="548"/>
      <c r="E43" s="549"/>
      <c r="F43" s="149"/>
      <c r="G43" s="89"/>
      <c r="H43" s="475"/>
      <c r="I43" s="534"/>
    </row>
    <row r="44" spans="1:9" s="125" customFormat="1" ht="15" customHeight="1" x14ac:dyDescent="0.25">
      <c r="A44" s="149">
        <v>44235</v>
      </c>
      <c r="B44" s="163">
        <v>3655.48</v>
      </c>
      <c r="C44" s="554" t="s">
        <v>684</v>
      </c>
      <c r="D44" s="548"/>
      <c r="E44" s="549"/>
      <c r="F44" s="149"/>
      <c r="G44" s="89"/>
      <c r="H44" s="145"/>
      <c r="I44" s="155"/>
    </row>
    <row r="45" spans="1:9" s="125" customFormat="1" ht="15" customHeight="1" x14ac:dyDescent="0.25">
      <c r="A45" s="149">
        <v>44235</v>
      </c>
      <c r="B45" s="163">
        <v>3628.65</v>
      </c>
      <c r="C45" s="554" t="s">
        <v>683</v>
      </c>
      <c r="D45" s="548"/>
      <c r="E45" s="549"/>
      <c r="F45" s="149"/>
      <c r="G45" s="89"/>
      <c r="H45" s="475"/>
      <c r="I45" s="534"/>
    </row>
    <row r="46" spans="1:9" s="125" customFormat="1" ht="15" customHeight="1" x14ac:dyDescent="0.25">
      <c r="A46" s="149">
        <v>44235</v>
      </c>
      <c r="B46" s="163">
        <v>3468.31</v>
      </c>
      <c r="C46" s="554" t="s">
        <v>699</v>
      </c>
      <c r="D46" s="548"/>
      <c r="E46" s="549"/>
      <c r="F46" s="149"/>
      <c r="G46" s="89"/>
      <c r="H46" s="475"/>
      <c r="I46" s="534"/>
    </row>
    <row r="47" spans="1:9" s="125" customFormat="1" ht="15" customHeight="1" x14ac:dyDescent="0.25">
      <c r="A47" s="149">
        <v>44235</v>
      </c>
      <c r="B47" s="163">
        <v>3574.98</v>
      </c>
      <c r="C47" s="554" t="s">
        <v>388</v>
      </c>
      <c r="D47" s="548"/>
      <c r="E47" s="549"/>
      <c r="F47" s="149"/>
      <c r="G47" s="89"/>
      <c r="H47" s="145"/>
      <c r="I47" s="155"/>
    </row>
    <row r="48" spans="1:9" s="125" customFormat="1" ht="15" customHeight="1" x14ac:dyDescent="0.25">
      <c r="A48" s="149">
        <v>44235</v>
      </c>
      <c r="B48" s="163">
        <v>3655.48</v>
      </c>
      <c r="C48" s="554" t="s">
        <v>681</v>
      </c>
      <c r="D48" s="548"/>
      <c r="E48" s="549"/>
      <c r="F48" s="149"/>
      <c r="G48" s="89"/>
      <c r="H48" s="475"/>
      <c r="I48" s="534"/>
    </row>
    <row r="49" spans="1:9" s="125" customFormat="1" ht="15" customHeight="1" x14ac:dyDescent="0.25">
      <c r="A49" s="149">
        <v>44235</v>
      </c>
      <c r="B49" s="163">
        <v>3254.98</v>
      </c>
      <c r="C49" s="569" t="s">
        <v>853</v>
      </c>
      <c r="D49" s="512"/>
      <c r="E49" s="543"/>
      <c r="F49" s="149"/>
      <c r="G49" s="89"/>
      <c r="H49" s="145"/>
      <c r="I49" s="155"/>
    </row>
    <row r="50" spans="1:9" s="125" customFormat="1" ht="15" customHeight="1" x14ac:dyDescent="0.25">
      <c r="A50" s="149">
        <v>44235</v>
      </c>
      <c r="B50" s="163">
        <v>3709.14</v>
      </c>
      <c r="C50" s="554" t="s">
        <v>816</v>
      </c>
      <c r="D50" s="548"/>
      <c r="E50" s="549"/>
      <c r="F50" s="149"/>
      <c r="G50" s="89"/>
      <c r="H50" s="145"/>
      <c r="I50" s="155"/>
    </row>
    <row r="51" spans="1:9" s="125" customFormat="1" ht="15" customHeight="1" x14ac:dyDescent="0.25">
      <c r="A51" s="149">
        <v>44235</v>
      </c>
      <c r="B51" s="163">
        <v>3668.89</v>
      </c>
      <c r="C51" s="555" t="s">
        <v>726</v>
      </c>
      <c r="D51" s="551"/>
      <c r="E51" s="552"/>
      <c r="F51" s="149"/>
      <c r="G51" s="89"/>
      <c r="H51" s="145"/>
      <c r="I51" s="155"/>
    </row>
    <row r="52" spans="1:9" s="125" customFormat="1" ht="15" customHeight="1" x14ac:dyDescent="0.25">
      <c r="A52" s="149">
        <v>44236</v>
      </c>
      <c r="B52" s="163">
        <v>1000</v>
      </c>
      <c r="C52" s="482" t="s">
        <v>817</v>
      </c>
      <c r="D52" s="482"/>
      <c r="E52" s="482"/>
      <c r="F52" s="149"/>
      <c r="G52" s="89"/>
      <c r="H52" s="475"/>
      <c r="I52" s="534"/>
    </row>
    <row r="53" spans="1:9" s="125" customFormat="1" ht="15" customHeight="1" x14ac:dyDescent="0.25">
      <c r="A53" s="149">
        <v>44236</v>
      </c>
      <c r="B53" s="163">
        <v>1.19</v>
      </c>
      <c r="C53" s="491" t="s">
        <v>217</v>
      </c>
      <c r="D53" s="512"/>
      <c r="E53" s="543"/>
      <c r="F53" s="149"/>
      <c r="G53" s="89"/>
      <c r="H53" s="145"/>
      <c r="I53" s="155"/>
    </row>
    <row r="54" spans="1:9" s="125" customFormat="1" ht="15" customHeight="1" x14ac:dyDescent="0.25">
      <c r="A54" s="149">
        <v>44236</v>
      </c>
      <c r="B54" s="163">
        <v>826.67</v>
      </c>
      <c r="C54" s="482" t="s">
        <v>854</v>
      </c>
      <c r="D54" s="482"/>
      <c r="E54" s="482"/>
      <c r="F54" s="149"/>
      <c r="G54" s="89"/>
      <c r="H54" s="475"/>
      <c r="I54" s="534"/>
    </row>
    <row r="55" spans="1:9" s="125" customFormat="1" ht="15" customHeight="1" x14ac:dyDescent="0.25">
      <c r="A55" s="149">
        <v>44236</v>
      </c>
      <c r="B55" s="163">
        <v>1.19</v>
      </c>
      <c r="C55" s="491" t="s">
        <v>217</v>
      </c>
      <c r="D55" s="512"/>
      <c r="E55" s="543"/>
      <c r="F55" s="149"/>
      <c r="G55" s="89"/>
      <c r="H55" s="145"/>
      <c r="I55" s="155"/>
    </row>
    <row r="56" spans="1:9" s="125" customFormat="1" ht="15" customHeight="1" x14ac:dyDescent="0.25">
      <c r="A56" s="149">
        <v>44237</v>
      </c>
      <c r="B56" s="163">
        <v>500</v>
      </c>
      <c r="C56" s="482" t="s">
        <v>628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44237</v>
      </c>
      <c r="B57" s="163">
        <v>1.19</v>
      </c>
      <c r="C57" s="491" t="s">
        <v>217</v>
      </c>
      <c r="D57" s="512"/>
      <c r="E57" s="543"/>
      <c r="F57" s="149"/>
      <c r="G57" s="89"/>
      <c r="H57" s="145"/>
      <c r="I57" s="155"/>
    </row>
    <row r="58" spans="1:9" s="125" customFormat="1" ht="15" customHeight="1" x14ac:dyDescent="0.25">
      <c r="A58" s="149">
        <v>44237</v>
      </c>
      <c r="B58" s="163">
        <v>680</v>
      </c>
      <c r="C58" s="491" t="s">
        <v>855</v>
      </c>
      <c r="D58" s="512"/>
      <c r="E58" s="543"/>
      <c r="F58" s="149"/>
      <c r="G58" s="89"/>
      <c r="H58" s="475"/>
      <c r="I58" s="534"/>
    </row>
    <row r="59" spans="1:9" s="125" customFormat="1" ht="15" customHeight="1" x14ac:dyDescent="0.25">
      <c r="A59" s="149">
        <v>44237</v>
      </c>
      <c r="B59" s="163">
        <v>1.19</v>
      </c>
      <c r="C59" s="491" t="s">
        <v>217</v>
      </c>
      <c r="D59" s="512"/>
      <c r="E59" s="543"/>
      <c r="F59" s="149"/>
      <c r="G59" s="89"/>
      <c r="H59" s="145"/>
      <c r="I59" s="155"/>
    </row>
    <row r="60" spans="1:9" s="125" customFormat="1" ht="15" customHeight="1" x14ac:dyDescent="0.25">
      <c r="A60" s="149">
        <v>44237</v>
      </c>
      <c r="B60" s="163">
        <v>3961.67</v>
      </c>
      <c r="C60" s="491" t="s">
        <v>856</v>
      </c>
      <c r="D60" s="512"/>
      <c r="E60" s="543"/>
      <c r="F60" s="149"/>
      <c r="G60" s="89"/>
      <c r="H60" s="145"/>
      <c r="I60" s="155"/>
    </row>
    <row r="61" spans="1:9" s="125" customFormat="1" ht="15" customHeight="1" x14ac:dyDescent="0.25">
      <c r="A61" s="149">
        <v>44237</v>
      </c>
      <c r="B61" s="163">
        <v>2.39</v>
      </c>
      <c r="C61" s="491" t="s">
        <v>217</v>
      </c>
      <c r="D61" s="512"/>
      <c r="E61" s="543"/>
      <c r="F61" s="149"/>
      <c r="G61" s="89"/>
      <c r="H61" s="145"/>
      <c r="I61" s="155"/>
    </row>
    <row r="62" spans="1:9" s="125" customFormat="1" ht="15" customHeight="1" x14ac:dyDescent="0.25">
      <c r="A62" s="149">
        <v>44237</v>
      </c>
      <c r="B62" s="163">
        <v>188</v>
      </c>
      <c r="C62" s="482" t="s">
        <v>529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44238</v>
      </c>
      <c r="B63" s="163">
        <v>1000</v>
      </c>
      <c r="C63" s="482" t="s">
        <v>817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44238</v>
      </c>
      <c r="B64" s="163">
        <v>1.19</v>
      </c>
      <c r="C64" s="491" t="s">
        <v>217</v>
      </c>
      <c r="D64" s="512"/>
      <c r="E64" s="543"/>
      <c r="F64" s="149"/>
      <c r="G64" s="89"/>
      <c r="H64" s="145"/>
      <c r="I64" s="155"/>
    </row>
    <row r="65" spans="1:9" s="125" customFormat="1" ht="15" customHeight="1" x14ac:dyDescent="0.25">
      <c r="A65" s="149">
        <v>44238</v>
      </c>
      <c r="B65" s="163">
        <v>2500</v>
      </c>
      <c r="C65" s="482" t="s">
        <v>626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44238</v>
      </c>
      <c r="B66" s="163">
        <v>2.39</v>
      </c>
      <c r="C66" s="491" t="s">
        <v>217</v>
      </c>
      <c r="D66" s="512"/>
      <c r="E66" s="543"/>
      <c r="F66" s="149"/>
      <c r="G66" s="89"/>
      <c r="H66" s="145"/>
      <c r="I66" s="155"/>
    </row>
    <row r="67" spans="1:9" s="125" customFormat="1" ht="15" customHeight="1" x14ac:dyDescent="0.25">
      <c r="A67" s="149">
        <v>44239</v>
      </c>
      <c r="B67" s="163">
        <v>2825</v>
      </c>
      <c r="C67" s="544" t="s">
        <v>397</v>
      </c>
      <c r="D67" s="545"/>
      <c r="E67" s="546"/>
      <c r="F67" s="149"/>
      <c r="G67" s="89"/>
      <c r="H67" s="145"/>
      <c r="I67" s="155"/>
    </row>
    <row r="68" spans="1:9" s="125" customFormat="1" ht="15" customHeight="1" x14ac:dyDescent="0.25">
      <c r="A68" s="149">
        <v>44239</v>
      </c>
      <c r="B68" s="163">
        <v>2.39</v>
      </c>
      <c r="C68" s="491" t="s">
        <v>217</v>
      </c>
      <c r="D68" s="512"/>
      <c r="E68" s="543"/>
      <c r="F68" s="149"/>
      <c r="G68" s="89"/>
      <c r="H68" s="145"/>
      <c r="I68" s="155"/>
    </row>
    <row r="69" spans="1:9" s="125" customFormat="1" ht="15" customHeight="1" x14ac:dyDescent="0.25">
      <c r="A69" s="149">
        <v>44239</v>
      </c>
      <c r="B69" s="163">
        <v>941</v>
      </c>
      <c r="C69" s="550" t="s">
        <v>693</v>
      </c>
      <c r="D69" s="551"/>
      <c r="E69" s="552"/>
      <c r="F69" s="149"/>
      <c r="G69" s="89"/>
      <c r="H69" s="145"/>
      <c r="I69" s="155"/>
    </row>
    <row r="70" spans="1:9" s="125" customFormat="1" ht="15" customHeight="1" x14ac:dyDescent="0.25">
      <c r="A70" s="149">
        <v>44239</v>
      </c>
      <c r="B70" s="163">
        <v>941</v>
      </c>
      <c r="C70" s="547" t="s">
        <v>692</v>
      </c>
      <c r="D70" s="548"/>
      <c r="E70" s="549"/>
      <c r="F70" s="149"/>
      <c r="G70" s="89"/>
      <c r="H70" s="145"/>
      <c r="I70" s="155"/>
    </row>
    <row r="71" spans="1:9" s="125" customFormat="1" ht="15" customHeight="1" x14ac:dyDescent="0.25">
      <c r="A71" s="149">
        <v>44239</v>
      </c>
      <c r="B71" s="163">
        <v>1.19</v>
      </c>
      <c r="C71" s="491" t="s">
        <v>217</v>
      </c>
      <c r="D71" s="512"/>
      <c r="E71" s="543"/>
      <c r="F71" s="149"/>
      <c r="G71" s="89"/>
      <c r="H71" s="145"/>
      <c r="I71" s="155"/>
    </row>
    <row r="72" spans="1:9" s="125" customFormat="1" ht="15" customHeight="1" x14ac:dyDescent="0.25">
      <c r="A72" s="149">
        <v>44239</v>
      </c>
      <c r="B72" s="163">
        <v>941</v>
      </c>
      <c r="C72" s="547" t="s">
        <v>289</v>
      </c>
      <c r="D72" s="548"/>
      <c r="E72" s="549"/>
      <c r="F72" s="149"/>
      <c r="G72" s="89"/>
      <c r="H72" s="145"/>
      <c r="I72" s="155"/>
    </row>
    <row r="73" spans="1:9" s="125" customFormat="1" ht="15" customHeight="1" x14ac:dyDescent="0.25">
      <c r="A73" s="149">
        <v>44239</v>
      </c>
      <c r="B73" s="163">
        <v>0.6</v>
      </c>
      <c r="C73" s="491" t="s">
        <v>217</v>
      </c>
      <c r="D73" s="512"/>
      <c r="E73" s="543"/>
      <c r="F73" s="149"/>
      <c r="G73" s="89"/>
      <c r="H73" s="145"/>
      <c r="I73" s="155"/>
    </row>
    <row r="74" spans="1:9" s="125" customFormat="1" ht="15" customHeight="1" x14ac:dyDescent="0.25">
      <c r="A74" s="149">
        <v>44239</v>
      </c>
      <c r="B74" s="163">
        <v>69.900000000000006</v>
      </c>
      <c r="C74" s="482" t="s">
        <v>273</v>
      </c>
      <c r="D74" s="482"/>
      <c r="E74" s="482"/>
      <c r="F74" s="149"/>
      <c r="G74" s="89"/>
      <c r="H74" s="145"/>
      <c r="I74" s="155"/>
    </row>
    <row r="75" spans="1:9" s="125" customFormat="1" ht="15" customHeight="1" x14ac:dyDescent="0.25">
      <c r="A75" s="149">
        <v>44239</v>
      </c>
      <c r="B75" s="163">
        <v>179.8</v>
      </c>
      <c r="C75" s="482" t="s">
        <v>273</v>
      </c>
      <c r="D75" s="482"/>
      <c r="E75" s="482"/>
      <c r="F75" s="149"/>
      <c r="G75" s="89"/>
      <c r="H75" s="145"/>
      <c r="I75" s="155"/>
    </row>
    <row r="76" spans="1:9" s="125" customFormat="1" ht="15" customHeight="1" x14ac:dyDescent="0.25">
      <c r="A76" s="149">
        <v>44239</v>
      </c>
      <c r="B76" s="163">
        <v>188</v>
      </c>
      <c r="C76" s="482" t="s">
        <v>529</v>
      </c>
      <c r="D76" s="482"/>
      <c r="E76" s="482"/>
      <c r="F76" s="149"/>
      <c r="G76" s="89"/>
      <c r="H76" s="145"/>
      <c r="I76" s="155"/>
    </row>
    <row r="77" spans="1:9" s="125" customFormat="1" ht="15" customHeight="1" x14ac:dyDescent="0.25">
      <c r="A77" s="149">
        <v>44241</v>
      </c>
      <c r="B77" s="163">
        <v>188</v>
      </c>
      <c r="C77" s="482" t="s">
        <v>529</v>
      </c>
      <c r="D77" s="482"/>
      <c r="E77" s="482"/>
      <c r="F77" s="149"/>
      <c r="G77" s="89"/>
      <c r="H77" s="145"/>
      <c r="I77" s="155"/>
    </row>
    <row r="78" spans="1:9" s="125" customFormat="1" ht="15" customHeight="1" x14ac:dyDescent="0.25">
      <c r="A78" s="149">
        <v>44242</v>
      </c>
      <c r="B78" s="163">
        <v>500</v>
      </c>
      <c r="C78" s="482" t="s">
        <v>817</v>
      </c>
      <c r="D78" s="482"/>
      <c r="E78" s="482"/>
      <c r="F78" s="149"/>
      <c r="G78" s="89"/>
      <c r="H78" s="145"/>
      <c r="I78" s="155"/>
    </row>
    <row r="79" spans="1:9" s="125" customFormat="1" ht="15" customHeight="1" x14ac:dyDescent="0.25">
      <c r="A79" s="149">
        <v>44242</v>
      </c>
      <c r="B79" s="163">
        <v>1.19</v>
      </c>
      <c r="C79" s="491" t="s">
        <v>217</v>
      </c>
      <c r="D79" s="512"/>
      <c r="E79" s="543"/>
      <c r="F79" s="149"/>
      <c r="G79" s="89"/>
      <c r="H79" s="145"/>
      <c r="I79" s="155"/>
    </row>
    <row r="80" spans="1:9" s="125" customFormat="1" ht="15" customHeight="1" x14ac:dyDescent="0.25">
      <c r="A80" s="149">
        <v>44242</v>
      </c>
      <c r="B80" s="163">
        <v>594</v>
      </c>
      <c r="C80" s="482" t="s">
        <v>543</v>
      </c>
      <c r="D80" s="482"/>
      <c r="E80" s="482"/>
      <c r="F80" s="149"/>
      <c r="G80" s="89"/>
      <c r="H80" s="145"/>
      <c r="I80" s="155"/>
    </row>
    <row r="81" spans="1:9" s="125" customFormat="1" ht="15" customHeight="1" x14ac:dyDescent="0.25">
      <c r="A81" s="149">
        <v>44242</v>
      </c>
      <c r="B81" s="163">
        <v>651</v>
      </c>
      <c r="C81" s="482" t="s">
        <v>570</v>
      </c>
      <c r="D81" s="482"/>
      <c r="E81" s="482"/>
      <c r="F81" s="149"/>
      <c r="G81" s="89"/>
      <c r="H81" s="145"/>
      <c r="I81" s="155"/>
    </row>
    <row r="82" spans="1:9" s="125" customFormat="1" ht="15" customHeight="1" x14ac:dyDescent="0.25">
      <c r="A82" s="149">
        <v>44242</v>
      </c>
      <c r="B82" s="163">
        <v>126</v>
      </c>
      <c r="C82" s="482" t="s">
        <v>18</v>
      </c>
      <c r="D82" s="482"/>
      <c r="E82" s="482"/>
      <c r="F82" s="149"/>
      <c r="G82" s="89"/>
      <c r="H82" s="145"/>
      <c r="I82" s="155"/>
    </row>
    <row r="83" spans="1:9" s="125" customFormat="1" ht="15" customHeight="1" x14ac:dyDescent="0.25">
      <c r="A83" s="149">
        <v>44242</v>
      </c>
      <c r="B83" s="163">
        <v>262</v>
      </c>
      <c r="C83" s="482" t="s">
        <v>194</v>
      </c>
      <c r="D83" s="482"/>
      <c r="E83" s="482"/>
      <c r="F83" s="149"/>
      <c r="G83" s="89"/>
      <c r="H83" s="145"/>
      <c r="I83" s="155"/>
    </row>
    <row r="84" spans="1:9" s="125" customFormat="1" ht="15" customHeight="1" x14ac:dyDescent="0.25">
      <c r="A84" s="149">
        <v>44242</v>
      </c>
      <c r="B84" s="163">
        <v>507</v>
      </c>
      <c r="C84" s="569" t="s">
        <v>22</v>
      </c>
      <c r="D84" s="512"/>
      <c r="E84" s="543"/>
      <c r="F84" s="149"/>
      <c r="G84" s="89"/>
      <c r="H84" s="145"/>
      <c r="I84" s="155"/>
    </row>
    <row r="85" spans="1:9" s="125" customFormat="1" ht="15" customHeight="1" x14ac:dyDescent="0.25">
      <c r="A85" s="149">
        <v>44242</v>
      </c>
      <c r="B85" s="163">
        <v>2032</v>
      </c>
      <c r="C85" s="482" t="s">
        <v>20</v>
      </c>
      <c r="D85" s="482"/>
      <c r="E85" s="482"/>
      <c r="F85" s="149"/>
      <c r="G85" s="89"/>
      <c r="H85" s="145"/>
      <c r="I85" s="155"/>
    </row>
    <row r="86" spans="1:9" s="125" customFormat="1" ht="15" customHeight="1" x14ac:dyDescent="0.25">
      <c r="A86" s="149">
        <v>44242</v>
      </c>
      <c r="B86" s="163">
        <v>114</v>
      </c>
      <c r="C86" s="482" t="s">
        <v>21</v>
      </c>
      <c r="D86" s="482"/>
      <c r="E86" s="482"/>
      <c r="F86" s="149"/>
      <c r="G86" s="89"/>
      <c r="H86" s="145"/>
      <c r="I86" s="155"/>
    </row>
    <row r="87" spans="1:9" s="125" customFormat="1" ht="15" customHeight="1" x14ac:dyDescent="0.25">
      <c r="A87" s="149">
        <v>44242</v>
      </c>
      <c r="B87" s="163">
        <v>69</v>
      </c>
      <c r="C87" s="482" t="s">
        <v>19</v>
      </c>
      <c r="D87" s="482"/>
      <c r="E87" s="482"/>
      <c r="F87" s="149"/>
      <c r="G87" s="89"/>
      <c r="H87" s="145"/>
      <c r="I87" s="155"/>
    </row>
    <row r="88" spans="1:9" s="125" customFormat="1" ht="15" customHeight="1" x14ac:dyDescent="0.25">
      <c r="A88" s="149">
        <v>44244</v>
      </c>
      <c r="B88" s="163">
        <v>188</v>
      </c>
      <c r="C88" s="482" t="s">
        <v>529</v>
      </c>
      <c r="D88" s="482"/>
      <c r="E88" s="482"/>
      <c r="F88" s="149"/>
      <c r="G88" s="89"/>
      <c r="H88" s="145"/>
      <c r="I88" s="155"/>
    </row>
    <row r="89" spans="1:9" s="125" customFormat="1" ht="15" customHeight="1" x14ac:dyDescent="0.25">
      <c r="A89" s="149">
        <v>44244</v>
      </c>
      <c r="B89" s="163">
        <v>188</v>
      </c>
      <c r="C89" s="482" t="s">
        <v>529</v>
      </c>
      <c r="D89" s="482"/>
      <c r="E89" s="482"/>
      <c r="F89" s="149"/>
      <c r="G89" s="89"/>
      <c r="H89" s="145"/>
      <c r="I89" s="155"/>
    </row>
    <row r="90" spans="1:9" s="125" customFormat="1" ht="15" customHeight="1" x14ac:dyDescent="0.25">
      <c r="A90" s="149">
        <v>44245</v>
      </c>
      <c r="B90" s="163">
        <v>188</v>
      </c>
      <c r="C90" s="482" t="s">
        <v>529</v>
      </c>
      <c r="D90" s="482"/>
      <c r="E90" s="482"/>
      <c r="F90" s="149"/>
      <c r="G90" s="89"/>
      <c r="H90" s="145"/>
      <c r="I90" s="155"/>
    </row>
    <row r="91" spans="1:9" s="125" customFormat="1" ht="15" customHeight="1" x14ac:dyDescent="0.25">
      <c r="A91" s="149">
        <v>44246</v>
      </c>
      <c r="B91" s="163">
        <v>188</v>
      </c>
      <c r="C91" s="482" t="s">
        <v>529</v>
      </c>
      <c r="D91" s="482"/>
      <c r="E91" s="482"/>
      <c r="F91" s="149"/>
      <c r="G91" s="89"/>
      <c r="H91" s="145"/>
      <c r="I91" s="155"/>
    </row>
    <row r="92" spans="1:9" s="125" customFormat="1" ht="15" customHeight="1" x14ac:dyDescent="0.25">
      <c r="A92" s="149">
        <v>44248</v>
      </c>
      <c r="B92" s="163">
        <v>188</v>
      </c>
      <c r="C92" s="482" t="s">
        <v>529</v>
      </c>
      <c r="D92" s="482"/>
      <c r="E92" s="482"/>
      <c r="F92" s="149"/>
      <c r="G92" s="89"/>
      <c r="H92" s="145"/>
      <c r="I92" s="155"/>
    </row>
    <row r="93" spans="1:9" s="125" customFormat="1" ht="15" customHeight="1" x14ac:dyDescent="0.25">
      <c r="A93" s="149">
        <v>44249</v>
      </c>
      <c r="B93" s="163">
        <v>62413.23</v>
      </c>
      <c r="C93" s="569" t="s">
        <v>857</v>
      </c>
      <c r="D93" s="512"/>
      <c r="E93" s="543"/>
      <c r="F93" s="149"/>
      <c r="G93" s="89"/>
      <c r="H93" s="145"/>
      <c r="I93" s="155"/>
    </row>
    <row r="94" spans="1:9" s="125" customFormat="1" ht="15" customHeight="1" x14ac:dyDescent="0.25">
      <c r="A94" s="149">
        <v>44249</v>
      </c>
      <c r="B94" s="163">
        <v>30</v>
      </c>
      <c r="C94" s="491" t="s">
        <v>217</v>
      </c>
      <c r="D94" s="512"/>
      <c r="E94" s="543"/>
      <c r="F94" s="149"/>
      <c r="G94" s="89"/>
      <c r="H94" s="145"/>
      <c r="I94" s="155"/>
    </row>
    <row r="95" spans="1:9" s="125" customFormat="1" ht="15" customHeight="1" x14ac:dyDescent="0.25">
      <c r="A95" s="149">
        <v>44250</v>
      </c>
      <c r="B95" s="163">
        <v>188</v>
      </c>
      <c r="C95" s="482" t="s">
        <v>529</v>
      </c>
      <c r="D95" s="482"/>
      <c r="E95" s="482"/>
      <c r="F95" s="149"/>
      <c r="G95" s="89"/>
      <c r="H95" s="145"/>
      <c r="I95" s="155"/>
    </row>
    <row r="96" spans="1:9" s="125" customFormat="1" ht="15" customHeight="1" x14ac:dyDescent="0.25">
      <c r="A96" s="149">
        <v>44251</v>
      </c>
      <c r="B96" s="163">
        <v>188</v>
      </c>
      <c r="C96" s="482" t="s">
        <v>529</v>
      </c>
      <c r="D96" s="482"/>
      <c r="E96" s="482"/>
      <c r="F96" s="149"/>
      <c r="G96" s="89"/>
      <c r="H96" s="145"/>
      <c r="I96" s="155"/>
    </row>
    <row r="97" spans="1:9" s="125" customFormat="1" ht="15" customHeight="1" x14ac:dyDescent="0.25">
      <c r="A97" s="149">
        <v>44252</v>
      </c>
      <c r="B97" s="163">
        <v>300</v>
      </c>
      <c r="C97" s="482" t="s">
        <v>817</v>
      </c>
      <c r="D97" s="482"/>
      <c r="E97" s="482"/>
      <c r="F97" s="149"/>
      <c r="G97" s="89"/>
      <c r="H97" s="145"/>
      <c r="I97" s="155"/>
    </row>
    <row r="98" spans="1:9" s="125" customFormat="1" ht="15" customHeight="1" x14ac:dyDescent="0.25">
      <c r="A98" s="149">
        <v>44252</v>
      </c>
      <c r="B98" s="163">
        <v>1.19</v>
      </c>
      <c r="C98" s="491" t="s">
        <v>217</v>
      </c>
      <c r="D98" s="512"/>
      <c r="E98" s="543"/>
      <c r="F98" s="149"/>
      <c r="G98" s="89"/>
      <c r="H98" s="145"/>
      <c r="I98" s="155"/>
    </row>
    <row r="99" spans="1:9" s="125" customFormat="1" ht="15" customHeight="1" x14ac:dyDescent="0.25">
      <c r="A99" s="149">
        <v>44252</v>
      </c>
      <c r="B99" s="163">
        <v>321</v>
      </c>
      <c r="C99" s="482" t="s">
        <v>817</v>
      </c>
      <c r="D99" s="482"/>
      <c r="E99" s="482"/>
      <c r="F99" s="149"/>
      <c r="G99" s="89"/>
      <c r="H99" s="145"/>
      <c r="I99" s="155"/>
    </row>
    <row r="100" spans="1:9" s="125" customFormat="1" ht="15" customHeight="1" x14ac:dyDescent="0.25">
      <c r="A100" s="149">
        <v>44252</v>
      </c>
      <c r="B100" s="163">
        <v>1.19</v>
      </c>
      <c r="C100" s="491" t="s">
        <v>217</v>
      </c>
      <c r="D100" s="512"/>
      <c r="E100" s="543"/>
      <c r="F100" s="149"/>
      <c r="G100" s="89"/>
      <c r="H100" s="145"/>
      <c r="I100" s="155"/>
    </row>
    <row r="101" spans="1:9" s="125" customFormat="1" ht="15" customHeight="1" x14ac:dyDescent="0.25">
      <c r="A101" s="149">
        <v>44252</v>
      </c>
      <c r="B101" s="163">
        <v>188</v>
      </c>
      <c r="C101" s="482" t="s">
        <v>529</v>
      </c>
      <c r="D101" s="482"/>
      <c r="E101" s="482"/>
      <c r="F101" s="149"/>
      <c r="G101" s="89"/>
      <c r="H101" s="145"/>
      <c r="I101" s="155"/>
    </row>
    <row r="102" spans="1:9" s="125" customFormat="1" ht="15" customHeight="1" x14ac:dyDescent="0.25">
      <c r="A102" s="149">
        <v>44253</v>
      </c>
      <c r="B102" s="163">
        <v>2825.9</v>
      </c>
      <c r="C102" s="544" t="s">
        <v>397</v>
      </c>
      <c r="D102" s="545"/>
      <c r="E102" s="546"/>
      <c r="F102" s="149"/>
      <c r="G102" s="89"/>
      <c r="H102" s="145"/>
      <c r="I102" s="155"/>
    </row>
    <row r="103" spans="1:9" s="125" customFormat="1" ht="15" customHeight="1" x14ac:dyDescent="0.25">
      <c r="A103" s="149">
        <v>44253</v>
      </c>
      <c r="B103" s="163">
        <v>3.59</v>
      </c>
      <c r="C103" s="491" t="s">
        <v>217</v>
      </c>
      <c r="D103" s="512"/>
      <c r="E103" s="543"/>
      <c r="F103" s="149"/>
      <c r="G103" s="89"/>
      <c r="H103" s="145"/>
      <c r="I103" s="155"/>
    </row>
    <row r="104" spans="1:9" s="125" customFormat="1" ht="15" customHeight="1" x14ac:dyDescent="0.25">
      <c r="A104" s="149">
        <v>44253</v>
      </c>
      <c r="B104" s="163">
        <v>941.97</v>
      </c>
      <c r="C104" s="550" t="s">
        <v>693</v>
      </c>
      <c r="D104" s="551"/>
      <c r="E104" s="552"/>
      <c r="F104" s="149"/>
      <c r="G104" s="89"/>
      <c r="H104" s="145"/>
      <c r="I104" s="155"/>
    </row>
    <row r="105" spans="1:9" s="125" customFormat="1" ht="15" customHeight="1" x14ac:dyDescent="0.25">
      <c r="A105" s="149">
        <v>44253</v>
      </c>
      <c r="B105" s="163">
        <v>941.97</v>
      </c>
      <c r="C105" s="547" t="s">
        <v>692</v>
      </c>
      <c r="D105" s="548"/>
      <c r="E105" s="549"/>
      <c r="F105" s="149"/>
      <c r="G105" s="89"/>
      <c r="H105" s="145"/>
      <c r="I105" s="155"/>
    </row>
    <row r="106" spans="1:9" s="125" customFormat="1" ht="15" customHeight="1" x14ac:dyDescent="0.25">
      <c r="A106" s="149">
        <v>44253</v>
      </c>
      <c r="B106" s="163">
        <v>1.79</v>
      </c>
      <c r="C106" s="491" t="s">
        <v>217</v>
      </c>
      <c r="D106" s="512"/>
      <c r="E106" s="543"/>
      <c r="F106" s="149"/>
      <c r="G106" s="89"/>
      <c r="H106" s="145"/>
      <c r="I106" s="155"/>
    </row>
    <row r="107" spans="1:9" s="125" customFormat="1" ht="15" customHeight="1" x14ac:dyDescent="0.25">
      <c r="A107" s="149">
        <v>44253</v>
      </c>
      <c r="B107" s="163">
        <v>941.97</v>
      </c>
      <c r="C107" s="547" t="s">
        <v>289</v>
      </c>
      <c r="D107" s="548"/>
      <c r="E107" s="549"/>
      <c r="F107" s="149"/>
      <c r="G107" s="89"/>
      <c r="H107" s="145"/>
      <c r="I107" s="155"/>
    </row>
    <row r="108" spans="1:9" s="125" customFormat="1" ht="15" customHeight="1" x14ac:dyDescent="0.25">
      <c r="A108" s="149">
        <v>44253</v>
      </c>
      <c r="B108" s="163">
        <v>0.6</v>
      </c>
      <c r="C108" s="491" t="s">
        <v>217</v>
      </c>
      <c r="D108" s="512"/>
      <c r="E108" s="543"/>
      <c r="F108" s="149"/>
      <c r="G108" s="89"/>
      <c r="H108" s="145"/>
      <c r="I108" s="155"/>
    </row>
    <row r="109" spans="1:9" s="125" customFormat="1" ht="15" customHeight="1" x14ac:dyDescent="0.25">
      <c r="A109" s="149">
        <v>44253</v>
      </c>
      <c r="B109" s="163">
        <v>1735.5</v>
      </c>
      <c r="C109" s="569" t="s">
        <v>858</v>
      </c>
      <c r="D109" s="512"/>
      <c r="E109" s="543"/>
      <c r="F109" s="149"/>
      <c r="G109" s="89"/>
      <c r="H109" s="145"/>
      <c r="I109" s="155"/>
    </row>
    <row r="110" spans="1:9" s="125" customFormat="1" ht="15" customHeight="1" x14ac:dyDescent="0.25">
      <c r="A110" s="149">
        <v>44253</v>
      </c>
      <c r="B110" s="163">
        <v>3.59</v>
      </c>
      <c r="C110" s="491" t="s">
        <v>217</v>
      </c>
      <c r="D110" s="512"/>
      <c r="E110" s="543"/>
      <c r="F110" s="149"/>
      <c r="G110" s="89"/>
      <c r="H110" s="145"/>
      <c r="I110" s="155"/>
    </row>
    <row r="111" spans="1:9" s="125" customFormat="1" ht="15" customHeight="1" x14ac:dyDescent="0.25">
      <c r="A111" s="149">
        <v>44253</v>
      </c>
      <c r="B111" s="163">
        <v>7540.3</v>
      </c>
      <c r="C111" s="569" t="s">
        <v>859</v>
      </c>
      <c r="D111" s="512"/>
      <c r="E111" s="543"/>
      <c r="F111" s="149"/>
      <c r="G111" s="89"/>
      <c r="H111" s="145"/>
      <c r="I111" s="155"/>
    </row>
    <row r="112" spans="1:9" s="125" customFormat="1" ht="15" customHeight="1" x14ac:dyDescent="0.25">
      <c r="A112" s="149">
        <v>44253</v>
      </c>
      <c r="B112" s="163">
        <v>2.39</v>
      </c>
      <c r="C112" s="491" t="s">
        <v>217</v>
      </c>
      <c r="D112" s="512"/>
      <c r="E112" s="543"/>
      <c r="F112" s="149"/>
      <c r="G112" s="89"/>
      <c r="H112" s="145"/>
      <c r="I112" s="155"/>
    </row>
    <row r="113" spans="1:9" s="125" customFormat="1" ht="15" customHeight="1" x14ac:dyDescent="0.25">
      <c r="A113" s="149">
        <v>44253</v>
      </c>
      <c r="B113" s="163">
        <v>6672.07</v>
      </c>
      <c r="C113" s="569" t="s">
        <v>860</v>
      </c>
      <c r="D113" s="512"/>
      <c r="E113" s="543"/>
      <c r="F113" s="149"/>
      <c r="G113" s="89"/>
      <c r="H113" s="145"/>
      <c r="I113" s="155"/>
    </row>
    <row r="114" spans="1:9" s="125" customFormat="1" ht="15" customHeight="1" x14ac:dyDescent="0.25">
      <c r="A114" s="149">
        <v>44253</v>
      </c>
      <c r="B114" s="163">
        <v>1.2</v>
      </c>
      <c r="C114" s="491" t="s">
        <v>217</v>
      </c>
      <c r="D114" s="512"/>
      <c r="E114" s="543"/>
      <c r="F114" s="149"/>
      <c r="G114" s="89"/>
      <c r="H114" s="145"/>
      <c r="I114" s="155"/>
    </row>
    <row r="115" spans="1:9" s="125" customFormat="1" ht="15" customHeight="1" x14ac:dyDescent="0.25">
      <c r="A115" s="149">
        <v>44253</v>
      </c>
      <c r="B115" s="163">
        <v>5191.47</v>
      </c>
      <c r="C115" s="491" t="s">
        <v>776</v>
      </c>
      <c r="D115" s="512"/>
      <c r="E115" s="543"/>
      <c r="F115" s="149"/>
      <c r="G115" s="89"/>
      <c r="H115" s="145"/>
      <c r="I115" s="155"/>
    </row>
    <row r="116" spans="1:9" s="125" customFormat="1" ht="15" customHeight="1" x14ac:dyDescent="0.25">
      <c r="A116" s="149">
        <v>44253</v>
      </c>
      <c r="B116" s="163">
        <v>3760.55</v>
      </c>
      <c r="C116" s="491" t="s">
        <v>776</v>
      </c>
      <c r="D116" s="512"/>
      <c r="E116" s="543"/>
      <c r="F116" s="149"/>
      <c r="G116" s="89"/>
      <c r="H116" s="145"/>
      <c r="I116" s="155"/>
    </row>
    <row r="117" spans="1:9" s="125" customFormat="1" ht="15" customHeight="1" x14ac:dyDescent="0.25">
      <c r="A117" s="149">
        <v>44253</v>
      </c>
      <c r="B117" s="163">
        <v>188</v>
      </c>
      <c r="C117" s="482" t="s">
        <v>529</v>
      </c>
      <c r="D117" s="482"/>
      <c r="E117" s="482"/>
      <c r="F117" s="149"/>
      <c r="G117" s="89"/>
      <c r="H117" s="145"/>
      <c r="I117" s="155"/>
    </row>
    <row r="118" spans="1:9" s="125" customFormat="1" ht="15" customHeight="1" x14ac:dyDescent="0.25">
      <c r="A118" s="149">
        <v>44254</v>
      </c>
      <c r="B118" s="163">
        <v>188</v>
      </c>
      <c r="C118" s="482" t="s">
        <v>529</v>
      </c>
      <c r="D118" s="482"/>
      <c r="E118" s="482"/>
      <c r="F118" s="149"/>
      <c r="G118" s="89"/>
      <c r="H118" s="145"/>
      <c r="I118" s="155"/>
    </row>
    <row r="119" spans="1:9" s="125" customFormat="1" ht="15" customHeight="1" x14ac:dyDescent="0.25">
      <c r="A119" s="149">
        <v>44254</v>
      </c>
      <c r="B119" s="163">
        <v>188</v>
      </c>
      <c r="C119" s="482" t="s">
        <v>529</v>
      </c>
      <c r="D119" s="482"/>
      <c r="E119" s="482"/>
      <c r="F119" s="149"/>
      <c r="G119" s="89"/>
      <c r="H119" s="145"/>
      <c r="I119" s="155"/>
    </row>
    <row r="120" spans="1:9" s="125" customFormat="1" ht="15" customHeight="1" x14ac:dyDescent="0.25">
      <c r="A120" s="149">
        <v>44255</v>
      </c>
      <c r="B120" s="163">
        <v>188</v>
      </c>
      <c r="C120" s="482" t="s">
        <v>529</v>
      </c>
      <c r="D120" s="482"/>
      <c r="E120" s="482"/>
      <c r="F120" s="149"/>
      <c r="G120" s="89"/>
      <c r="H120" s="145"/>
      <c r="I120" s="155"/>
    </row>
    <row r="121" spans="1:9" x14ac:dyDescent="0.25">
      <c r="B121" s="125"/>
      <c r="C121" s="125"/>
      <c r="D121" s="125"/>
      <c r="E121" s="125"/>
    </row>
  </sheetData>
  <mergeCells count="157">
    <mergeCell ref="C118:E118"/>
    <mergeCell ref="C119:E119"/>
    <mergeCell ref="C120:E120"/>
    <mergeCell ref="C39:E39"/>
    <mergeCell ref="C112:E112"/>
    <mergeCell ref="C113:E113"/>
    <mergeCell ref="C114:E114"/>
    <mergeCell ref="C115:E115"/>
    <mergeCell ref="C116:E116"/>
    <mergeCell ref="C117:E117"/>
    <mergeCell ref="C106:E106"/>
    <mergeCell ref="C107:E107"/>
    <mergeCell ref="C108:E108"/>
    <mergeCell ref="C109:E109"/>
    <mergeCell ref="C110:E110"/>
    <mergeCell ref="C111:E111"/>
    <mergeCell ref="C100:E100"/>
    <mergeCell ref="C101:E101"/>
    <mergeCell ref="C102:E102"/>
    <mergeCell ref="C103:E103"/>
    <mergeCell ref="C104:E104"/>
    <mergeCell ref="C105:E105"/>
    <mergeCell ref="C94:E94"/>
    <mergeCell ref="C95:E95"/>
    <mergeCell ref="C96:E96"/>
    <mergeCell ref="C97:E97"/>
    <mergeCell ref="C98:E98"/>
    <mergeCell ref="C99:E99"/>
    <mergeCell ref="C86:E86"/>
    <mergeCell ref="C87:E87"/>
    <mergeCell ref="C88:E88"/>
    <mergeCell ref="C89:E89"/>
    <mergeCell ref="C57:E57"/>
    <mergeCell ref="C90:E90"/>
    <mergeCell ref="C91:E91"/>
    <mergeCell ref="C92:E92"/>
    <mergeCell ref="C93:E93"/>
    <mergeCell ref="C80:E80"/>
    <mergeCell ref="C81:E81"/>
    <mergeCell ref="C82:E82"/>
    <mergeCell ref="C83:E83"/>
    <mergeCell ref="C84:E84"/>
    <mergeCell ref="C85:E85"/>
    <mergeCell ref="C74:E74"/>
    <mergeCell ref="C75:E75"/>
    <mergeCell ref="C76:E76"/>
    <mergeCell ref="C77:E77"/>
    <mergeCell ref="C78:E78"/>
    <mergeCell ref="C79:E79"/>
    <mergeCell ref="C68:E68"/>
    <mergeCell ref="C69:E69"/>
    <mergeCell ref="C70:E70"/>
    <mergeCell ref="C71:E71"/>
    <mergeCell ref="C72:E72"/>
    <mergeCell ref="C73:E73"/>
    <mergeCell ref="C62:E62"/>
    <mergeCell ref="C63:E63"/>
    <mergeCell ref="C64:E64"/>
    <mergeCell ref="C65:E65"/>
    <mergeCell ref="C66:E66"/>
    <mergeCell ref="C67:E67"/>
    <mergeCell ref="C56:E56"/>
    <mergeCell ref="C58:E58"/>
    <mergeCell ref="H58:I58"/>
    <mergeCell ref="C59:E59"/>
    <mergeCell ref="C60:E60"/>
    <mergeCell ref="C61:E61"/>
    <mergeCell ref="C52:E52"/>
    <mergeCell ref="H52:I52"/>
    <mergeCell ref="C53:E53"/>
    <mergeCell ref="C54:E54"/>
    <mergeCell ref="H54:I54"/>
    <mergeCell ref="C55:E55"/>
    <mergeCell ref="C47:E47"/>
    <mergeCell ref="C48:E48"/>
    <mergeCell ref="H48:I48"/>
    <mergeCell ref="C49:E49"/>
    <mergeCell ref="C50:E50"/>
    <mergeCell ref="C51:E51"/>
    <mergeCell ref="C43:E43"/>
    <mergeCell ref="H43:I43"/>
    <mergeCell ref="C44:E44"/>
    <mergeCell ref="C45:E45"/>
    <mergeCell ref="H45:I45"/>
    <mergeCell ref="C46:E46"/>
    <mergeCell ref="H46:I46"/>
    <mergeCell ref="C38:E38"/>
    <mergeCell ref="H38:I38"/>
    <mergeCell ref="C40:E40"/>
    <mergeCell ref="C41:E41"/>
    <mergeCell ref="H41:I41"/>
    <mergeCell ref="C42:E42"/>
    <mergeCell ref="H42:I42"/>
    <mergeCell ref="C33:E33"/>
    <mergeCell ref="C34:E34"/>
    <mergeCell ref="C35:E35"/>
    <mergeCell ref="H35:I35"/>
    <mergeCell ref="C36:E36"/>
    <mergeCell ref="C37:E37"/>
    <mergeCell ref="H37:I37"/>
    <mergeCell ref="C29:E29"/>
    <mergeCell ref="H29:I29"/>
    <mergeCell ref="C30:E30"/>
    <mergeCell ref="H30:I30"/>
    <mergeCell ref="C31:E31"/>
    <mergeCell ref="C32:E32"/>
    <mergeCell ref="H32:I32"/>
    <mergeCell ref="C26:E26"/>
    <mergeCell ref="H26:I26"/>
    <mergeCell ref="C27:E27"/>
    <mergeCell ref="H27:I27"/>
    <mergeCell ref="C28:E28"/>
    <mergeCell ref="H28:I28"/>
    <mergeCell ref="C23:E23"/>
    <mergeCell ref="H23:I23"/>
    <mergeCell ref="C24:E24"/>
    <mergeCell ref="H24:I24"/>
    <mergeCell ref="C25:E25"/>
    <mergeCell ref="H25:I25"/>
    <mergeCell ref="C20:E20"/>
    <mergeCell ref="H20:I20"/>
    <mergeCell ref="C21:E21"/>
    <mergeCell ref="H21:I21"/>
    <mergeCell ref="C22:E22"/>
    <mergeCell ref="H22:I22"/>
    <mergeCell ref="C17:E17"/>
    <mergeCell ref="H17:I17"/>
    <mergeCell ref="C18:E18"/>
    <mergeCell ref="H18:I18"/>
    <mergeCell ref="C19:E19"/>
    <mergeCell ref="H19:I19"/>
    <mergeCell ref="C13:D13"/>
    <mergeCell ref="G13:H13"/>
    <mergeCell ref="A14:I14"/>
    <mergeCell ref="A15:I15"/>
    <mergeCell ref="A16:E16"/>
    <mergeCell ref="F16:I16"/>
    <mergeCell ref="C10:D10"/>
    <mergeCell ref="G10:H10"/>
    <mergeCell ref="C11:D11"/>
    <mergeCell ref="C12:D12"/>
    <mergeCell ref="G12:H12"/>
    <mergeCell ref="C6:D6"/>
    <mergeCell ref="G6:H6"/>
    <mergeCell ref="C7:D7"/>
    <mergeCell ref="G7:H7"/>
    <mergeCell ref="C8:D8"/>
    <mergeCell ref="G8:H8"/>
    <mergeCell ref="C2:I2"/>
    <mergeCell ref="C3:F3"/>
    <mergeCell ref="G3:I3"/>
    <mergeCell ref="C4:D5"/>
    <mergeCell ref="E4:F4"/>
    <mergeCell ref="G4:H4"/>
    <mergeCell ref="I4:I5"/>
    <mergeCell ref="C9:D9"/>
    <mergeCell ref="G9:H9"/>
  </mergeCells>
  <pageMargins left="0.7" right="0.7" top="0.75" bottom="0.75" header="0.3" footer="0.3"/>
  <pageSetup paperSize="9" scale="77" orientation="landscape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opLeftCell="A73" zoomScaleNormal="100" workbookViewId="0">
      <selection activeCell="C71" sqref="C71:E71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862</v>
      </c>
      <c r="D2" s="530"/>
      <c r="E2" s="530"/>
      <c r="F2" s="530"/>
      <c r="G2" s="530"/>
      <c r="H2" s="530"/>
      <c r="I2" s="531"/>
    </row>
    <row r="3" spans="1:9" ht="21.75" customHeight="1" x14ac:dyDescent="0.25">
      <c r="C3" s="563" t="s">
        <v>748</v>
      </c>
      <c r="D3" s="564"/>
      <c r="E3" s="564"/>
      <c r="F3" s="565"/>
      <c r="G3" s="566">
        <v>85136</v>
      </c>
      <c r="H3" s="567"/>
      <c r="I3" s="568"/>
    </row>
    <row r="4" spans="1:9" x14ac:dyDescent="0.25">
      <c r="C4" s="423"/>
      <c r="D4" s="355"/>
      <c r="E4" s="356" t="s">
        <v>0</v>
      </c>
      <c r="F4" s="356"/>
      <c r="G4" s="424" t="s">
        <v>1</v>
      </c>
      <c r="H4" s="538"/>
      <c r="I4" s="412"/>
    </row>
    <row r="5" spans="1:9" x14ac:dyDescent="0.25">
      <c r="C5" s="423"/>
      <c r="D5" s="355"/>
      <c r="E5" s="6" t="s">
        <v>3</v>
      </c>
      <c r="F5" s="6" t="s">
        <v>2</v>
      </c>
      <c r="G5" s="6" t="s">
        <v>3</v>
      </c>
      <c r="H5" s="6"/>
      <c r="I5" s="412"/>
    </row>
    <row r="6" spans="1:9" ht="30.75" customHeight="1" x14ac:dyDescent="0.25">
      <c r="C6" s="539" t="s">
        <v>863</v>
      </c>
      <c r="D6" s="540"/>
      <c r="E6" s="156">
        <v>75987.88</v>
      </c>
      <c r="F6" s="156">
        <v>10882.1</v>
      </c>
      <c r="G6" s="541">
        <v>0</v>
      </c>
      <c r="H6" s="542"/>
      <c r="I6" s="27"/>
    </row>
    <row r="7" spans="1:9" x14ac:dyDescent="0.25">
      <c r="C7" s="532" t="s">
        <v>3</v>
      </c>
      <c r="D7" s="533"/>
      <c r="E7" s="158">
        <f>22114.61+146</f>
        <v>22260.61</v>
      </c>
      <c r="F7" s="158">
        <v>60878.44</v>
      </c>
      <c r="G7" s="541">
        <v>0</v>
      </c>
      <c r="H7" s="542"/>
      <c r="I7" s="28"/>
    </row>
    <row r="8" spans="1:9" x14ac:dyDescent="0.25">
      <c r="C8" s="494" t="s">
        <v>625</v>
      </c>
      <c r="D8" s="495"/>
      <c r="E8" s="158">
        <v>1043.58</v>
      </c>
      <c r="F8" s="158">
        <v>3238.53</v>
      </c>
      <c r="G8" s="541">
        <v>0</v>
      </c>
      <c r="H8" s="542"/>
      <c r="I8" s="28"/>
    </row>
    <row r="9" spans="1:9" x14ac:dyDescent="0.25">
      <c r="C9" s="494" t="s">
        <v>840</v>
      </c>
      <c r="D9" s="495"/>
      <c r="E9" s="158">
        <f>28507-146</f>
        <v>28361</v>
      </c>
      <c r="F9" s="158">
        <v>84095</v>
      </c>
      <c r="G9" s="541">
        <v>0</v>
      </c>
      <c r="H9" s="542"/>
      <c r="I9" s="28"/>
    </row>
    <row r="10" spans="1:9" x14ac:dyDescent="0.25">
      <c r="C10" s="579" t="s">
        <v>868</v>
      </c>
      <c r="D10" s="538"/>
      <c r="E10" s="158">
        <v>1750</v>
      </c>
      <c r="F10" s="158">
        <v>0</v>
      </c>
      <c r="G10" s="541">
        <v>0</v>
      </c>
      <c r="H10" s="542"/>
      <c r="I10" s="28"/>
    </row>
    <row r="11" spans="1:9" x14ac:dyDescent="0.25">
      <c r="C11" s="532" t="s">
        <v>6</v>
      </c>
      <c r="D11" s="533"/>
      <c r="E11" s="10">
        <v>145249.54</v>
      </c>
      <c r="F11" s="158">
        <v>138961.29</v>
      </c>
      <c r="G11" s="541">
        <v>0</v>
      </c>
      <c r="H11" s="542"/>
      <c r="I11" s="28"/>
    </row>
    <row r="12" spans="1:9" ht="36.75" customHeight="1" thickBot="1" x14ac:dyDescent="0.3">
      <c r="C12" s="420" t="s">
        <v>864</v>
      </c>
      <c r="D12" s="421"/>
      <c r="E12" s="157">
        <f>E6+E7+E8+E9+E10+F11-E11</f>
        <v>123114.81999999998</v>
      </c>
      <c r="F12" s="157">
        <f>F6+F7+F8+F9-F11</f>
        <v>20132.78</v>
      </c>
      <c r="G12" s="422">
        <f>G6+G7+G8+G9-G11</f>
        <v>0</v>
      </c>
      <c r="H12" s="422"/>
      <c r="I12" s="30"/>
    </row>
    <row r="13" spans="1:9" ht="15.75" thickBot="1" x14ac:dyDescent="0.3">
      <c r="A13" s="366"/>
      <c r="B13" s="366"/>
      <c r="C13" s="366"/>
      <c r="D13" s="366"/>
      <c r="E13" s="366"/>
      <c r="F13" s="366"/>
      <c r="G13" s="366"/>
      <c r="H13" s="366"/>
      <c r="I13" s="366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44256</v>
      </c>
      <c r="B17" s="163">
        <v>2.39</v>
      </c>
      <c r="C17" s="491" t="s">
        <v>217</v>
      </c>
      <c r="D17" s="512"/>
      <c r="E17" s="543"/>
      <c r="F17" s="149"/>
      <c r="G17" s="89"/>
      <c r="H17" s="482"/>
      <c r="I17" s="482"/>
    </row>
    <row r="18" spans="1:9" s="125" customFormat="1" ht="15" customHeight="1" x14ac:dyDescent="0.25">
      <c r="A18" s="149">
        <v>44256</v>
      </c>
      <c r="B18" s="163">
        <v>768.79</v>
      </c>
      <c r="C18" s="482" t="s">
        <v>570</v>
      </c>
      <c r="D18" s="482"/>
      <c r="E18" s="482"/>
      <c r="F18" s="149"/>
      <c r="G18" s="89"/>
      <c r="H18" s="482"/>
      <c r="I18" s="482"/>
    </row>
    <row r="19" spans="1:9" s="125" customFormat="1" ht="15" customHeight="1" x14ac:dyDescent="0.25">
      <c r="A19" s="149">
        <v>44256</v>
      </c>
      <c r="B19" s="163">
        <v>591.21</v>
      </c>
      <c r="C19" s="482" t="s">
        <v>543</v>
      </c>
      <c r="D19" s="482"/>
      <c r="E19" s="482"/>
      <c r="F19" s="149"/>
      <c r="G19" s="89"/>
      <c r="H19" s="482"/>
      <c r="I19" s="482"/>
    </row>
    <row r="20" spans="1:9" s="125" customFormat="1" ht="15" customHeight="1" x14ac:dyDescent="0.25">
      <c r="A20" s="149">
        <v>44256</v>
      </c>
      <c r="B20" s="169">
        <v>273.02999999999997</v>
      </c>
      <c r="C20" s="482" t="s">
        <v>18</v>
      </c>
      <c r="D20" s="482"/>
      <c r="E20" s="482"/>
      <c r="F20" s="149"/>
      <c r="G20" s="89"/>
      <c r="H20" s="482"/>
      <c r="I20" s="482"/>
    </row>
    <row r="21" spans="1:9" s="125" customFormat="1" ht="15" customHeight="1" x14ac:dyDescent="0.25">
      <c r="A21" s="149">
        <v>44256</v>
      </c>
      <c r="B21" s="169">
        <v>2365.94</v>
      </c>
      <c r="C21" s="482" t="s">
        <v>20</v>
      </c>
      <c r="D21" s="482"/>
      <c r="E21" s="482"/>
      <c r="F21" s="149"/>
      <c r="G21" s="89"/>
      <c r="H21" s="475"/>
      <c r="I21" s="534"/>
    </row>
    <row r="22" spans="1:9" s="125" customFormat="1" ht="15" customHeight="1" x14ac:dyDescent="0.25">
      <c r="A22" s="149">
        <v>44256</v>
      </c>
      <c r="B22" s="169">
        <v>135.49</v>
      </c>
      <c r="C22" s="482" t="s">
        <v>21</v>
      </c>
      <c r="D22" s="482"/>
      <c r="E22" s="482"/>
      <c r="F22" s="149"/>
      <c r="G22" s="89"/>
      <c r="H22" s="482"/>
      <c r="I22" s="482"/>
    </row>
    <row r="23" spans="1:9" s="125" customFormat="1" ht="15" customHeight="1" x14ac:dyDescent="0.25">
      <c r="A23" s="149">
        <v>44256</v>
      </c>
      <c r="B23" s="169">
        <v>453.66</v>
      </c>
      <c r="C23" s="482" t="s">
        <v>18</v>
      </c>
      <c r="D23" s="482"/>
      <c r="E23" s="482"/>
      <c r="F23" s="149"/>
      <c r="G23" s="89"/>
      <c r="H23" s="475"/>
      <c r="I23" s="534"/>
    </row>
    <row r="24" spans="1:9" s="125" customFormat="1" ht="15" customHeight="1" x14ac:dyDescent="0.25">
      <c r="A24" s="149">
        <v>44256</v>
      </c>
      <c r="B24" s="169">
        <v>289.44</v>
      </c>
      <c r="C24" s="482" t="s">
        <v>194</v>
      </c>
      <c r="D24" s="482"/>
      <c r="E24" s="482"/>
      <c r="F24" s="149"/>
      <c r="G24" s="89"/>
      <c r="H24" s="482"/>
      <c r="I24" s="482"/>
    </row>
    <row r="25" spans="1:9" s="125" customFormat="1" ht="15" customHeight="1" x14ac:dyDescent="0.25">
      <c r="A25" s="149">
        <v>44256</v>
      </c>
      <c r="B25" s="169">
        <v>14159.43</v>
      </c>
      <c r="C25" s="482" t="s">
        <v>343</v>
      </c>
      <c r="D25" s="482"/>
      <c r="E25" s="482"/>
      <c r="F25" s="149"/>
      <c r="G25" s="89"/>
      <c r="H25" s="475"/>
      <c r="I25" s="534"/>
    </row>
    <row r="26" spans="1:9" s="125" customFormat="1" ht="15" customHeight="1" x14ac:dyDescent="0.25">
      <c r="A26" s="149">
        <v>44257</v>
      </c>
      <c r="B26" s="163">
        <v>188</v>
      </c>
      <c r="C26" s="482" t="s">
        <v>529</v>
      </c>
      <c r="D26" s="482"/>
      <c r="E26" s="482"/>
      <c r="F26" s="149"/>
      <c r="G26" s="89"/>
      <c r="H26" s="482"/>
      <c r="I26" s="482"/>
    </row>
    <row r="27" spans="1:9" s="125" customFormat="1" ht="15" customHeight="1" x14ac:dyDescent="0.25">
      <c r="A27" s="149">
        <v>44258</v>
      </c>
      <c r="B27" s="163">
        <v>188</v>
      </c>
      <c r="C27" s="482" t="s">
        <v>529</v>
      </c>
      <c r="D27" s="482"/>
      <c r="E27" s="482"/>
      <c r="F27" s="149"/>
      <c r="G27" s="89"/>
      <c r="H27" s="482"/>
      <c r="I27" s="482"/>
    </row>
    <row r="28" spans="1:9" s="125" customFormat="1" ht="15" customHeight="1" x14ac:dyDescent="0.25">
      <c r="A28" s="149">
        <v>44259</v>
      </c>
      <c r="B28" s="169">
        <v>3524.25</v>
      </c>
      <c r="C28" s="491" t="s">
        <v>865</v>
      </c>
      <c r="D28" s="512"/>
      <c r="E28" s="543"/>
      <c r="F28" s="149"/>
      <c r="G28" s="89"/>
      <c r="H28" s="475"/>
      <c r="I28" s="534"/>
    </row>
    <row r="29" spans="1:9" s="125" customFormat="1" ht="15" customHeight="1" x14ac:dyDescent="0.25">
      <c r="A29" s="149">
        <v>44259</v>
      </c>
      <c r="B29" s="169">
        <v>3.59</v>
      </c>
      <c r="C29" s="491" t="s">
        <v>217</v>
      </c>
      <c r="D29" s="512"/>
      <c r="E29" s="543"/>
      <c r="F29" s="149"/>
      <c r="G29" s="89"/>
      <c r="H29" s="482"/>
      <c r="I29" s="482"/>
    </row>
    <row r="30" spans="1:9" s="125" customFormat="1" ht="15" customHeight="1" x14ac:dyDescent="0.25">
      <c r="A30" s="149">
        <v>44259</v>
      </c>
      <c r="B30" s="170">
        <v>3468.31</v>
      </c>
      <c r="C30" s="553" t="s">
        <v>687</v>
      </c>
      <c r="D30" s="545"/>
      <c r="E30" s="546"/>
      <c r="F30" s="149"/>
      <c r="G30" s="89"/>
      <c r="H30" s="50"/>
      <c r="I30" s="161"/>
    </row>
    <row r="31" spans="1:9" s="125" customFormat="1" ht="15" customHeight="1" x14ac:dyDescent="0.25">
      <c r="A31" s="149">
        <v>44259</v>
      </c>
      <c r="B31" s="170">
        <v>3891.98</v>
      </c>
      <c r="C31" s="554" t="s">
        <v>686</v>
      </c>
      <c r="D31" s="548"/>
      <c r="E31" s="549"/>
      <c r="F31" s="149"/>
      <c r="G31" s="89"/>
      <c r="H31" s="475"/>
      <c r="I31" s="534"/>
    </row>
    <row r="32" spans="1:9" s="125" customFormat="1" ht="15" customHeight="1" x14ac:dyDescent="0.25">
      <c r="A32" s="149">
        <v>44259</v>
      </c>
      <c r="B32" s="170">
        <v>3602.47</v>
      </c>
      <c r="C32" s="547" t="s">
        <v>768</v>
      </c>
      <c r="D32" s="548"/>
      <c r="E32" s="549"/>
      <c r="F32" s="149"/>
      <c r="G32" s="89"/>
      <c r="H32" s="145"/>
      <c r="I32" s="155"/>
    </row>
    <row r="33" spans="1:9" s="125" customFormat="1" ht="15" customHeight="1" x14ac:dyDescent="0.25">
      <c r="A33" s="149">
        <v>44259</v>
      </c>
      <c r="B33" s="170">
        <v>3468.31</v>
      </c>
      <c r="C33" s="554" t="s">
        <v>725</v>
      </c>
      <c r="D33" s="548"/>
      <c r="E33" s="549"/>
      <c r="F33" s="149"/>
      <c r="G33" s="89"/>
      <c r="H33" s="145"/>
      <c r="I33" s="155"/>
    </row>
    <row r="34" spans="1:9" s="125" customFormat="1" ht="15" customHeight="1" x14ac:dyDescent="0.25">
      <c r="A34" s="149">
        <v>44259</v>
      </c>
      <c r="B34" s="170">
        <v>3548.81</v>
      </c>
      <c r="C34" s="554" t="s">
        <v>684</v>
      </c>
      <c r="D34" s="548"/>
      <c r="E34" s="549"/>
      <c r="F34" s="149"/>
      <c r="G34" s="89"/>
      <c r="H34" s="475"/>
      <c r="I34" s="534"/>
    </row>
    <row r="35" spans="1:9" s="125" customFormat="1" ht="15" customHeight="1" x14ac:dyDescent="0.25">
      <c r="A35" s="149">
        <v>44259</v>
      </c>
      <c r="B35" s="170">
        <v>3521.98</v>
      </c>
      <c r="C35" s="554" t="s">
        <v>683</v>
      </c>
      <c r="D35" s="548"/>
      <c r="E35" s="549"/>
      <c r="F35" s="149"/>
      <c r="G35" s="89"/>
      <c r="H35" s="145"/>
      <c r="I35" s="155"/>
    </row>
    <row r="36" spans="1:9" s="125" customFormat="1" ht="15" customHeight="1" x14ac:dyDescent="0.25">
      <c r="A36" s="149">
        <v>44259</v>
      </c>
      <c r="B36" s="170">
        <v>3468.31</v>
      </c>
      <c r="C36" s="554" t="s">
        <v>699</v>
      </c>
      <c r="D36" s="548"/>
      <c r="E36" s="549"/>
      <c r="F36" s="149"/>
      <c r="G36" s="89"/>
      <c r="H36" s="475"/>
      <c r="I36" s="534"/>
    </row>
    <row r="37" spans="1:9" s="125" customFormat="1" ht="15" customHeight="1" x14ac:dyDescent="0.25">
      <c r="A37" s="149">
        <v>44259</v>
      </c>
      <c r="B37" s="170">
        <v>3468.31</v>
      </c>
      <c r="C37" s="554" t="s">
        <v>388</v>
      </c>
      <c r="D37" s="548"/>
      <c r="E37" s="549"/>
      <c r="F37" s="149"/>
      <c r="G37" s="89"/>
      <c r="H37" s="475"/>
      <c r="I37" s="534"/>
    </row>
    <row r="38" spans="1:9" s="125" customFormat="1" ht="15" customHeight="1" x14ac:dyDescent="0.25">
      <c r="A38" s="149">
        <v>44259</v>
      </c>
      <c r="B38" s="170">
        <v>3548.81</v>
      </c>
      <c r="C38" s="554" t="s">
        <v>681</v>
      </c>
      <c r="D38" s="548"/>
      <c r="E38" s="549"/>
      <c r="F38" s="149"/>
      <c r="G38" s="89"/>
      <c r="H38" s="145"/>
      <c r="I38" s="155"/>
    </row>
    <row r="39" spans="1:9" s="125" customFormat="1" ht="15" customHeight="1" x14ac:dyDescent="0.25">
      <c r="A39" s="149">
        <v>44259</v>
      </c>
      <c r="B39" s="170">
        <v>3468.31</v>
      </c>
      <c r="C39" s="569" t="s">
        <v>853</v>
      </c>
      <c r="D39" s="512"/>
      <c r="E39" s="543"/>
      <c r="F39" s="149"/>
      <c r="G39" s="89"/>
      <c r="H39" s="145"/>
      <c r="I39" s="155"/>
    </row>
    <row r="40" spans="1:9" s="125" customFormat="1" ht="15" customHeight="1" x14ac:dyDescent="0.25">
      <c r="A40" s="149">
        <v>44259</v>
      </c>
      <c r="B40" s="170">
        <v>3602.47</v>
      </c>
      <c r="C40" s="554" t="s">
        <v>816</v>
      </c>
      <c r="D40" s="548"/>
      <c r="E40" s="549"/>
      <c r="F40" s="149"/>
      <c r="G40" s="89"/>
      <c r="H40" s="475"/>
      <c r="I40" s="534"/>
    </row>
    <row r="41" spans="1:9" s="125" customFormat="1" ht="15" customHeight="1" x14ac:dyDescent="0.25">
      <c r="A41" s="149">
        <v>44259</v>
      </c>
      <c r="B41" s="170">
        <v>3562.22</v>
      </c>
      <c r="C41" s="555" t="s">
        <v>726</v>
      </c>
      <c r="D41" s="551"/>
      <c r="E41" s="552"/>
      <c r="F41" s="149"/>
      <c r="G41" s="89"/>
      <c r="H41" s="475"/>
      <c r="I41" s="534"/>
    </row>
    <row r="42" spans="1:9" s="125" customFormat="1" ht="15" customHeight="1" x14ac:dyDescent="0.25">
      <c r="A42" s="149">
        <v>44259</v>
      </c>
      <c r="B42" s="163">
        <v>48.5</v>
      </c>
      <c r="C42" s="482" t="s">
        <v>239</v>
      </c>
      <c r="D42" s="482"/>
      <c r="E42" s="482"/>
      <c r="F42" s="149"/>
      <c r="G42" s="89"/>
      <c r="H42" s="475"/>
      <c r="I42" s="534"/>
    </row>
    <row r="43" spans="1:9" s="125" customFormat="1" ht="15" customHeight="1" x14ac:dyDescent="0.25">
      <c r="A43" s="149">
        <v>44260</v>
      </c>
      <c r="B43" s="163">
        <v>43000</v>
      </c>
      <c r="C43" s="482" t="s">
        <v>628</v>
      </c>
      <c r="D43" s="482"/>
      <c r="E43" s="482"/>
      <c r="F43" s="149"/>
      <c r="G43" s="89"/>
      <c r="H43" s="145"/>
      <c r="I43" s="155"/>
    </row>
    <row r="44" spans="1:9" s="125" customFormat="1" ht="15" customHeight="1" x14ac:dyDescent="0.25">
      <c r="A44" s="149">
        <v>44260</v>
      </c>
      <c r="B44" s="163">
        <v>2.35</v>
      </c>
      <c r="C44" s="491" t="s">
        <v>217</v>
      </c>
      <c r="D44" s="512"/>
      <c r="E44" s="543"/>
      <c r="F44" s="149"/>
      <c r="G44" s="89"/>
      <c r="H44" s="475"/>
      <c r="I44" s="534"/>
    </row>
    <row r="45" spans="1:9" s="125" customFormat="1" ht="15" customHeight="1" x14ac:dyDescent="0.25">
      <c r="A45" s="149">
        <v>44261</v>
      </c>
      <c r="B45" s="163">
        <v>188</v>
      </c>
      <c r="C45" s="482" t="s">
        <v>529</v>
      </c>
      <c r="D45" s="482"/>
      <c r="E45" s="482"/>
      <c r="F45" s="149"/>
      <c r="G45" s="89"/>
      <c r="H45" s="475"/>
      <c r="I45" s="534"/>
    </row>
    <row r="46" spans="1:9" s="125" customFormat="1" ht="15" customHeight="1" x14ac:dyDescent="0.25">
      <c r="A46" s="149">
        <v>44263</v>
      </c>
      <c r="B46" s="163">
        <v>2500</v>
      </c>
      <c r="C46" s="482" t="s">
        <v>626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44263</v>
      </c>
      <c r="B47" s="163">
        <v>2.38</v>
      </c>
      <c r="C47" s="491" t="s">
        <v>217</v>
      </c>
      <c r="D47" s="512"/>
      <c r="E47" s="543"/>
      <c r="F47" s="149"/>
      <c r="G47" s="89"/>
      <c r="H47" s="475"/>
      <c r="I47" s="534"/>
    </row>
    <row r="48" spans="1:9" s="125" customFormat="1" ht="15" customHeight="1" x14ac:dyDescent="0.25">
      <c r="A48" s="149">
        <v>44265</v>
      </c>
      <c r="B48" s="163">
        <v>188</v>
      </c>
      <c r="C48" s="482" t="s">
        <v>529</v>
      </c>
      <c r="D48" s="482"/>
      <c r="E48" s="482"/>
      <c r="F48" s="149"/>
      <c r="G48" s="89"/>
      <c r="H48" s="145"/>
      <c r="I48" s="155"/>
    </row>
    <row r="49" spans="1:9" s="125" customFormat="1" ht="15" customHeight="1" x14ac:dyDescent="0.25">
      <c r="A49" s="149">
        <v>44266</v>
      </c>
      <c r="B49" s="163">
        <v>31.5</v>
      </c>
      <c r="C49" s="482" t="s">
        <v>273</v>
      </c>
      <c r="D49" s="482"/>
      <c r="E49" s="482"/>
      <c r="F49" s="149"/>
      <c r="G49" s="89"/>
      <c r="H49" s="145"/>
      <c r="I49" s="155"/>
    </row>
    <row r="50" spans="1:9" s="125" customFormat="1" ht="15" customHeight="1" x14ac:dyDescent="0.25">
      <c r="A50" s="149">
        <v>44268</v>
      </c>
      <c r="B50" s="163">
        <v>188</v>
      </c>
      <c r="C50" s="482" t="s">
        <v>529</v>
      </c>
      <c r="D50" s="482"/>
      <c r="E50" s="482"/>
      <c r="F50" s="149"/>
      <c r="G50" s="89"/>
      <c r="H50" s="145"/>
      <c r="I50" s="155"/>
    </row>
    <row r="51" spans="1:9" s="125" customFormat="1" ht="15" customHeight="1" x14ac:dyDescent="0.25">
      <c r="A51" s="149">
        <v>44270</v>
      </c>
      <c r="B51" s="163">
        <v>1000</v>
      </c>
      <c r="C51" s="482" t="s">
        <v>628</v>
      </c>
      <c r="D51" s="482"/>
      <c r="E51" s="482"/>
      <c r="F51" s="149"/>
      <c r="G51" s="89"/>
      <c r="H51" s="475"/>
      <c r="I51" s="534"/>
    </row>
    <row r="52" spans="1:9" s="125" customFormat="1" ht="15" customHeight="1" x14ac:dyDescent="0.25">
      <c r="A52" s="149">
        <v>44270</v>
      </c>
      <c r="B52" s="163">
        <v>1.19</v>
      </c>
      <c r="C52" s="491" t="s">
        <v>217</v>
      </c>
      <c r="D52" s="512"/>
      <c r="E52" s="543"/>
      <c r="F52" s="149"/>
      <c r="G52" s="89"/>
      <c r="H52" s="145"/>
      <c r="I52" s="155"/>
    </row>
    <row r="53" spans="1:9" s="125" customFormat="1" ht="15" customHeight="1" x14ac:dyDescent="0.25">
      <c r="A53" s="149">
        <v>44270</v>
      </c>
      <c r="B53" s="163">
        <v>89</v>
      </c>
      <c r="C53" s="482" t="s">
        <v>829</v>
      </c>
      <c r="D53" s="482"/>
      <c r="E53" s="482"/>
      <c r="F53" s="149"/>
      <c r="G53" s="89"/>
      <c r="H53" s="475"/>
      <c r="I53" s="534"/>
    </row>
    <row r="54" spans="1:9" s="125" customFormat="1" ht="15" customHeight="1" x14ac:dyDescent="0.25">
      <c r="A54" s="149">
        <v>44270</v>
      </c>
      <c r="B54" s="163">
        <v>109</v>
      </c>
      <c r="C54" s="482" t="s">
        <v>21</v>
      </c>
      <c r="D54" s="482"/>
      <c r="E54" s="482"/>
      <c r="F54" s="149"/>
      <c r="G54" s="89"/>
      <c r="H54" s="145"/>
      <c r="I54" s="155"/>
    </row>
    <row r="55" spans="1:9" s="125" customFormat="1" ht="15" customHeight="1" x14ac:dyDescent="0.25">
      <c r="A55" s="149">
        <v>44270</v>
      </c>
      <c r="B55" s="163">
        <v>2024</v>
      </c>
      <c r="C55" s="482" t="s">
        <v>20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44270</v>
      </c>
      <c r="B56" s="163">
        <v>449</v>
      </c>
      <c r="C56" s="482" t="s">
        <v>18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44270</v>
      </c>
      <c r="B57" s="163">
        <v>261</v>
      </c>
      <c r="C57" s="482" t="s">
        <v>194</v>
      </c>
      <c r="D57" s="482"/>
      <c r="E57" s="482"/>
      <c r="F57" s="149"/>
      <c r="G57" s="89"/>
      <c r="H57" s="475"/>
      <c r="I57" s="534"/>
    </row>
    <row r="58" spans="1:9" s="125" customFormat="1" ht="15" customHeight="1" x14ac:dyDescent="0.25">
      <c r="A58" s="149">
        <v>44270</v>
      </c>
      <c r="B58" s="163">
        <v>84</v>
      </c>
      <c r="C58" s="482" t="s">
        <v>19</v>
      </c>
      <c r="D58" s="482"/>
      <c r="E58" s="482"/>
      <c r="F58" s="149"/>
      <c r="G58" s="89"/>
      <c r="H58" s="145"/>
      <c r="I58" s="155"/>
    </row>
    <row r="59" spans="1:9" s="125" customFormat="1" ht="15" customHeight="1" x14ac:dyDescent="0.25">
      <c r="A59" s="149">
        <v>44270</v>
      </c>
      <c r="B59" s="163">
        <v>210</v>
      </c>
      <c r="C59" s="482" t="s">
        <v>18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44270</v>
      </c>
      <c r="B60" s="163">
        <v>85</v>
      </c>
      <c r="C60" s="569" t="s">
        <v>22</v>
      </c>
      <c r="D60" s="512"/>
      <c r="E60" s="543"/>
      <c r="F60" s="149"/>
      <c r="G60" s="89"/>
      <c r="H60" s="145"/>
      <c r="I60" s="155"/>
    </row>
    <row r="61" spans="1:9" s="125" customFormat="1" ht="15" customHeight="1" x14ac:dyDescent="0.25">
      <c r="A61" s="149">
        <v>44270</v>
      </c>
      <c r="B61" s="163">
        <v>276</v>
      </c>
      <c r="C61" s="482" t="s">
        <v>570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44270</v>
      </c>
      <c r="B62" s="163">
        <v>645</v>
      </c>
      <c r="C62" s="569" t="s">
        <v>543</v>
      </c>
      <c r="D62" s="512"/>
      <c r="E62" s="543"/>
      <c r="F62" s="149"/>
      <c r="G62" s="89"/>
      <c r="H62" s="145"/>
      <c r="I62" s="155"/>
    </row>
    <row r="63" spans="1:9" s="125" customFormat="1" ht="15" customHeight="1" x14ac:dyDescent="0.25">
      <c r="A63" s="149">
        <v>44271</v>
      </c>
      <c r="B63" s="163">
        <v>1000</v>
      </c>
      <c r="C63" s="482" t="s">
        <v>628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44271</v>
      </c>
      <c r="B64" s="163">
        <v>1.19</v>
      </c>
      <c r="C64" s="491" t="s">
        <v>217</v>
      </c>
      <c r="D64" s="512"/>
      <c r="E64" s="543"/>
      <c r="F64" s="149"/>
      <c r="G64" s="89"/>
      <c r="H64" s="145"/>
      <c r="I64" s="155"/>
    </row>
    <row r="65" spans="1:9" s="125" customFormat="1" ht="15" customHeight="1" x14ac:dyDescent="0.25">
      <c r="A65" s="149">
        <v>44272</v>
      </c>
      <c r="B65" s="163">
        <v>188</v>
      </c>
      <c r="C65" s="482" t="s">
        <v>529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44274</v>
      </c>
      <c r="B66" s="163">
        <v>188</v>
      </c>
      <c r="C66" s="482" t="s">
        <v>529</v>
      </c>
      <c r="D66" s="482"/>
      <c r="E66" s="482"/>
      <c r="F66" s="149"/>
      <c r="G66" s="89"/>
      <c r="H66" s="145"/>
      <c r="I66" s="155"/>
    </row>
    <row r="67" spans="1:9" s="125" customFormat="1" ht="15" customHeight="1" x14ac:dyDescent="0.25">
      <c r="A67" s="149">
        <v>44275</v>
      </c>
      <c r="B67" s="163">
        <v>188</v>
      </c>
      <c r="C67" s="482" t="s">
        <v>529</v>
      </c>
      <c r="D67" s="482"/>
      <c r="E67" s="482"/>
      <c r="F67" s="149"/>
      <c r="G67" s="89"/>
      <c r="H67" s="145"/>
      <c r="I67" s="155"/>
    </row>
    <row r="68" spans="1:9" s="125" customFormat="1" ht="15" customHeight="1" x14ac:dyDescent="0.25">
      <c r="A68" s="149">
        <v>44276</v>
      </c>
      <c r="B68" s="163">
        <v>188</v>
      </c>
      <c r="C68" s="482" t="s">
        <v>529</v>
      </c>
      <c r="D68" s="482"/>
      <c r="E68" s="482"/>
      <c r="F68" s="149"/>
      <c r="G68" s="89"/>
      <c r="H68" s="145"/>
      <c r="I68" s="155"/>
    </row>
    <row r="69" spans="1:9" s="125" customFormat="1" ht="15" customHeight="1" x14ac:dyDescent="0.25">
      <c r="A69" s="149">
        <v>44277</v>
      </c>
      <c r="B69" s="163">
        <v>1028.1600000000001</v>
      </c>
      <c r="C69" s="569" t="s">
        <v>866</v>
      </c>
      <c r="D69" s="512"/>
      <c r="E69" s="543"/>
      <c r="F69" s="149"/>
      <c r="G69" s="89"/>
      <c r="H69" s="145"/>
      <c r="I69" s="155"/>
    </row>
    <row r="70" spans="1:9" s="125" customFormat="1" ht="15" customHeight="1" x14ac:dyDescent="0.25">
      <c r="A70" s="149">
        <v>44277</v>
      </c>
      <c r="B70" s="163">
        <v>2.39</v>
      </c>
      <c r="C70" s="491" t="s">
        <v>217</v>
      </c>
      <c r="D70" s="512"/>
      <c r="E70" s="543"/>
      <c r="F70" s="149"/>
      <c r="G70" s="89"/>
      <c r="H70" s="145"/>
      <c r="I70" s="155"/>
    </row>
    <row r="71" spans="1:9" s="125" customFormat="1" ht="15" customHeight="1" x14ac:dyDescent="0.25">
      <c r="A71" s="149">
        <v>44279</v>
      </c>
      <c r="B71" s="163">
        <v>91.25</v>
      </c>
      <c r="C71" s="555" t="s">
        <v>727</v>
      </c>
      <c r="D71" s="551"/>
      <c r="E71" s="552"/>
      <c r="F71" s="149"/>
      <c r="G71" s="89"/>
      <c r="H71" s="145"/>
      <c r="I71" s="155"/>
    </row>
    <row r="72" spans="1:9" s="125" customFormat="1" ht="15" customHeight="1" x14ac:dyDescent="0.25">
      <c r="A72" s="149">
        <v>44279</v>
      </c>
      <c r="B72" s="163">
        <v>91</v>
      </c>
      <c r="C72" s="555" t="s">
        <v>727</v>
      </c>
      <c r="D72" s="551"/>
      <c r="E72" s="552"/>
      <c r="F72" s="149"/>
      <c r="G72" s="89"/>
      <c r="H72" s="145"/>
      <c r="I72" s="155"/>
    </row>
    <row r="73" spans="1:9" s="125" customFormat="1" ht="15" customHeight="1" x14ac:dyDescent="0.25">
      <c r="A73" s="149">
        <v>44280</v>
      </c>
      <c r="B73" s="163">
        <v>188</v>
      </c>
      <c r="C73" s="482" t="s">
        <v>529</v>
      </c>
      <c r="D73" s="482"/>
      <c r="E73" s="482"/>
      <c r="F73" s="149"/>
      <c r="G73" s="89"/>
      <c r="H73" s="145"/>
      <c r="I73" s="155"/>
    </row>
    <row r="74" spans="1:9" s="125" customFormat="1" ht="15" customHeight="1" x14ac:dyDescent="0.25">
      <c r="A74" s="149">
        <v>44281</v>
      </c>
      <c r="B74" s="163">
        <v>188</v>
      </c>
      <c r="C74" s="482" t="s">
        <v>529</v>
      </c>
      <c r="D74" s="482"/>
      <c r="E74" s="482"/>
      <c r="F74" s="149"/>
      <c r="G74" s="89"/>
      <c r="H74" s="145"/>
      <c r="I74" s="155"/>
    </row>
    <row r="75" spans="1:9" s="125" customFormat="1" ht="15" customHeight="1" x14ac:dyDescent="0.25">
      <c r="A75" s="149">
        <v>44283</v>
      </c>
      <c r="B75" s="163">
        <v>188</v>
      </c>
      <c r="C75" s="482" t="s">
        <v>529</v>
      </c>
      <c r="D75" s="482"/>
      <c r="E75" s="482"/>
      <c r="F75" s="149"/>
      <c r="G75" s="89"/>
      <c r="H75" s="145"/>
      <c r="I75" s="155"/>
    </row>
    <row r="76" spans="1:9" s="125" customFormat="1" ht="15" customHeight="1" x14ac:dyDescent="0.25">
      <c r="A76" s="149">
        <v>44285</v>
      </c>
      <c r="B76" s="163">
        <v>1100</v>
      </c>
      <c r="C76" s="482" t="s">
        <v>867</v>
      </c>
      <c r="D76" s="482"/>
      <c r="E76" s="482"/>
      <c r="F76" s="149"/>
      <c r="G76" s="89"/>
      <c r="H76" s="145"/>
      <c r="I76" s="155"/>
    </row>
    <row r="77" spans="1:9" s="125" customFormat="1" ht="15" customHeight="1" x14ac:dyDescent="0.25">
      <c r="A77" s="149">
        <v>44285</v>
      </c>
      <c r="B77" s="163">
        <v>2.39</v>
      </c>
      <c r="C77" s="491" t="s">
        <v>217</v>
      </c>
      <c r="D77" s="512"/>
      <c r="E77" s="543"/>
      <c r="F77" s="149"/>
      <c r="G77" s="89"/>
      <c r="H77" s="145"/>
      <c r="I77" s="155"/>
    </row>
    <row r="78" spans="1:9" s="125" customFormat="1" ht="15" customHeight="1" x14ac:dyDescent="0.25">
      <c r="A78" s="149">
        <v>44285</v>
      </c>
      <c r="B78" s="163">
        <v>3647.41</v>
      </c>
      <c r="C78" s="491" t="s">
        <v>776</v>
      </c>
      <c r="D78" s="512"/>
      <c r="E78" s="543"/>
      <c r="F78" s="149"/>
      <c r="G78" s="89"/>
      <c r="H78" s="145"/>
      <c r="I78" s="155"/>
    </row>
    <row r="79" spans="1:9" s="125" customFormat="1" ht="15" customHeight="1" x14ac:dyDescent="0.25">
      <c r="A79" s="149">
        <v>44285</v>
      </c>
      <c r="B79" s="163">
        <v>188</v>
      </c>
      <c r="C79" s="482" t="s">
        <v>529</v>
      </c>
      <c r="D79" s="482"/>
      <c r="E79" s="482"/>
      <c r="F79" s="149"/>
      <c r="G79" s="89"/>
      <c r="H79" s="145"/>
      <c r="I79" s="155"/>
    </row>
    <row r="80" spans="1:9" s="125" customFormat="1" ht="15" customHeight="1" x14ac:dyDescent="0.25">
      <c r="A80" s="149">
        <v>44286</v>
      </c>
      <c r="B80" s="163">
        <v>2825.9</v>
      </c>
      <c r="C80" s="544" t="s">
        <v>397</v>
      </c>
      <c r="D80" s="545"/>
      <c r="E80" s="546"/>
      <c r="F80" s="149"/>
      <c r="G80" s="89"/>
      <c r="H80" s="145"/>
      <c r="I80" s="155"/>
    </row>
    <row r="81" spans="1:9" s="125" customFormat="1" ht="15" customHeight="1" x14ac:dyDescent="0.25">
      <c r="A81" s="149">
        <v>44286</v>
      </c>
      <c r="B81" s="163">
        <v>2.39</v>
      </c>
      <c r="C81" s="491" t="s">
        <v>217</v>
      </c>
      <c r="D81" s="512"/>
      <c r="E81" s="543"/>
      <c r="F81" s="149"/>
      <c r="G81" s="89"/>
      <c r="H81" s="145"/>
      <c r="I81" s="155"/>
    </row>
    <row r="82" spans="1:9" s="125" customFormat="1" ht="15" customHeight="1" x14ac:dyDescent="0.25">
      <c r="A82" s="149">
        <v>44286</v>
      </c>
      <c r="B82" s="163">
        <v>941.97</v>
      </c>
      <c r="C82" s="550" t="s">
        <v>693</v>
      </c>
      <c r="D82" s="551"/>
      <c r="E82" s="552"/>
      <c r="F82" s="149"/>
      <c r="G82" s="89"/>
      <c r="H82" s="145"/>
      <c r="I82" s="155"/>
    </row>
    <row r="83" spans="1:9" s="125" customFormat="1" ht="15" customHeight="1" x14ac:dyDescent="0.25">
      <c r="A83" s="149">
        <v>44286</v>
      </c>
      <c r="B83" s="163">
        <v>941.97</v>
      </c>
      <c r="C83" s="547" t="s">
        <v>692</v>
      </c>
      <c r="D83" s="548"/>
      <c r="E83" s="549"/>
      <c r="F83" s="149"/>
      <c r="G83" s="89"/>
      <c r="H83" s="145"/>
      <c r="I83" s="155"/>
    </row>
    <row r="84" spans="1:9" s="125" customFormat="1" ht="15" customHeight="1" x14ac:dyDescent="0.25">
      <c r="A84" s="149">
        <v>44286</v>
      </c>
      <c r="B84" s="163">
        <v>1.19</v>
      </c>
      <c r="C84" s="491" t="s">
        <v>217</v>
      </c>
      <c r="D84" s="512"/>
      <c r="E84" s="543"/>
      <c r="F84" s="149"/>
      <c r="G84" s="89"/>
      <c r="H84" s="145"/>
      <c r="I84" s="155"/>
    </row>
    <row r="85" spans="1:9" s="125" customFormat="1" ht="15" customHeight="1" x14ac:dyDescent="0.25">
      <c r="A85" s="149">
        <v>44286</v>
      </c>
      <c r="B85" s="163">
        <v>941.97</v>
      </c>
      <c r="C85" s="547" t="s">
        <v>289</v>
      </c>
      <c r="D85" s="548"/>
      <c r="E85" s="549"/>
      <c r="F85" s="149"/>
      <c r="G85" s="89"/>
      <c r="H85" s="145"/>
      <c r="I85" s="155"/>
    </row>
    <row r="86" spans="1:9" s="125" customFormat="1" ht="15" customHeight="1" x14ac:dyDescent="0.25">
      <c r="A86" s="149">
        <v>44286</v>
      </c>
      <c r="B86" s="163">
        <v>0.6</v>
      </c>
      <c r="C86" s="491" t="s">
        <v>217</v>
      </c>
      <c r="D86" s="512"/>
      <c r="E86" s="543"/>
      <c r="F86" s="149"/>
      <c r="G86" s="89"/>
      <c r="H86" s="145"/>
      <c r="I86" s="155"/>
    </row>
    <row r="87" spans="1:9" s="125" customFormat="1" ht="15" customHeight="1" x14ac:dyDescent="0.25">
      <c r="A87" s="149">
        <v>44286</v>
      </c>
      <c r="B87" s="163">
        <v>13992.33</v>
      </c>
      <c r="C87" s="482" t="s">
        <v>343</v>
      </c>
      <c r="D87" s="482"/>
      <c r="E87" s="482"/>
      <c r="F87" s="149"/>
      <c r="G87" s="89"/>
      <c r="H87" s="145"/>
      <c r="I87" s="155"/>
    </row>
    <row r="88" spans="1:9" s="125" customFormat="1" ht="15" customHeight="1" x14ac:dyDescent="0.25">
      <c r="A88" s="149">
        <v>44286</v>
      </c>
      <c r="B88" s="163">
        <v>188</v>
      </c>
      <c r="C88" s="482" t="s">
        <v>529</v>
      </c>
      <c r="D88" s="482"/>
      <c r="E88" s="482"/>
      <c r="F88" s="149"/>
      <c r="G88" s="89"/>
      <c r="H88" s="145"/>
      <c r="I88" s="155"/>
    </row>
    <row r="89" spans="1:9" x14ac:dyDescent="0.25">
      <c r="B89" s="125"/>
      <c r="C89" s="125"/>
      <c r="D89" s="125"/>
      <c r="E89" s="125"/>
    </row>
  </sheetData>
  <mergeCells count="125">
    <mergeCell ref="C83:E83"/>
    <mergeCell ref="C84:E84"/>
    <mergeCell ref="C85:E85"/>
    <mergeCell ref="C86:E86"/>
    <mergeCell ref="C87:E87"/>
    <mergeCell ref="C88:E88"/>
    <mergeCell ref="C77:E77"/>
    <mergeCell ref="C78:E78"/>
    <mergeCell ref="C79:E79"/>
    <mergeCell ref="C80:E80"/>
    <mergeCell ref="C81:E81"/>
    <mergeCell ref="C82:E82"/>
    <mergeCell ref="C71:E71"/>
    <mergeCell ref="C72:E72"/>
    <mergeCell ref="C73:E73"/>
    <mergeCell ref="C74:E74"/>
    <mergeCell ref="C75:E75"/>
    <mergeCell ref="C76:E76"/>
    <mergeCell ref="C65:E65"/>
    <mergeCell ref="C66:E66"/>
    <mergeCell ref="C67:E67"/>
    <mergeCell ref="C68:E68"/>
    <mergeCell ref="C69:E69"/>
    <mergeCell ref="C70:E70"/>
    <mergeCell ref="C59:E59"/>
    <mergeCell ref="C60:E60"/>
    <mergeCell ref="C61:E61"/>
    <mergeCell ref="C62:E62"/>
    <mergeCell ref="C63:E63"/>
    <mergeCell ref="C64:E64"/>
    <mergeCell ref="C54:E54"/>
    <mergeCell ref="C55:E55"/>
    <mergeCell ref="C56:E56"/>
    <mergeCell ref="C57:E57"/>
    <mergeCell ref="H57:I57"/>
    <mergeCell ref="C58:E58"/>
    <mergeCell ref="C49:E49"/>
    <mergeCell ref="C50:E50"/>
    <mergeCell ref="C51:E51"/>
    <mergeCell ref="H51:I51"/>
    <mergeCell ref="C52:E52"/>
    <mergeCell ref="C53:E53"/>
    <mergeCell ref="H53:I53"/>
    <mergeCell ref="C45:E45"/>
    <mergeCell ref="H45:I45"/>
    <mergeCell ref="C46:E46"/>
    <mergeCell ref="C47:E47"/>
    <mergeCell ref="H47:I47"/>
    <mergeCell ref="C48:E48"/>
    <mergeCell ref="C41:E41"/>
    <mergeCell ref="H41:I41"/>
    <mergeCell ref="C42:E42"/>
    <mergeCell ref="H42:I42"/>
    <mergeCell ref="C43:E43"/>
    <mergeCell ref="C44:E44"/>
    <mergeCell ref="H44:I44"/>
    <mergeCell ref="C37:E37"/>
    <mergeCell ref="H37:I37"/>
    <mergeCell ref="C38:E38"/>
    <mergeCell ref="C39:E39"/>
    <mergeCell ref="C40:E40"/>
    <mergeCell ref="H40:I40"/>
    <mergeCell ref="C32:E32"/>
    <mergeCell ref="C33:E33"/>
    <mergeCell ref="C34:E34"/>
    <mergeCell ref="H34:I34"/>
    <mergeCell ref="C35:E35"/>
    <mergeCell ref="C36:E36"/>
    <mergeCell ref="H36:I36"/>
    <mergeCell ref="C28:E28"/>
    <mergeCell ref="H28:I28"/>
    <mergeCell ref="C29:E29"/>
    <mergeCell ref="H29:I29"/>
    <mergeCell ref="C30:E30"/>
    <mergeCell ref="C31:E31"/>
    <mergeCell ref="H31:I31"/>
    <mergeCell ref="C25:E25"/>
    <mergeCell ref="H25:I25"/>
    <mergeCell ref="C26:E26"/>
    <mergeCell ref="H26:I26"/>
    <mergeCell ref="C27:E27"/>
    <mergeCell ref="H27:I27"/>
    <mergeCell ref="C22:E22"/>
    <mergeCell ref="H22:I22"/>
    <mergeCell ref="C23:E23"/>
    <mergeCell ref="H23:I23"/>
    <mergeCell ref="C24:E24"/>
    <mergeCell ref="H24:I24"/>
    <mergeCell ref="C19:E19"/>
    <mergeCell ref="H19:I19"/>
    <mergeCell ref="C20:E20"/>
    <mergeCell ref="H20:I20"/>
    <mergeCell ref="C21:E21"/>
    <mergeCell ref="H21:I21"/>
    <mergeCell ref="C16:E16"/>
    <mergeCell ref="H16:I16"/>
    <mergeCell ref="C17:E17"/>
    <mergeCell ref="H17:I17"/>
    <mergeCell ref="C18:E18"/>
    <mergeCell ref="H18:I18"/>
    <mergeCell ref="C12:D12"/>
    <mergeCell ref="G12:H12"/>
    <mergeCell ref="A13:I13"/>
    <mergeCell ref="A14:I14"/>
    <mergeCell ref="A15:E15"/>
    <mergeCell ref="F15:I15"/>
    <mergeCell ref="C10:D10"/>
    <mergeCell ref="G10:H10"/>
    <mergeCell ref="C11:D11"/>
    <mergeCell ref="G11:H11"/>
    <mergeCell ref="C6:D6"/>
    <mergeCell ref="G6:H6"/>
    <mergeCell ref="C7:D7"/>
    <mergeCell ref="G7:H7"/>
    <mergeCell ref="C8:D8"/>
    <mergeCell ref="G8:H8"/>
    <mergeCell ref="C2:I2"/>
    <mergeCell ref="C3:F3"/>
    <mergeCell ref="G3:I3"/>
    <mergeCell ref="C4:D5"/>
    <mergeCell ref="E4:F4"/>
    <mergeCell ref="G4:H4"/>
    <mergeCell ref="I4:I5"/>
    <mergeCell ref="C9:D9"/>
    <mergeCell ref="G9:H9"/>
  </mergeCells>
  <pageMargins left="0.7" right="0.7" top="0.75" bottom="0.75" header="0.3" footer="0.3"/>
  <pageSetup paperSize="9" scale="77" orientation="landscape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zoomScaleNormal="100" workbookViewId="0">
      <selection activeCell="E12" sqref="E12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869</v>
      </c>
      <c r="D2" s="530"/>
      <c r="E2" s="530"/>
      <c r="F2" s="530"/>
      <c r="G2" s="530"/>
      <c r="H2" s="530"/>
      <c r="I2" s="531"/>
    </row>
    <row r="3" spans="1:9" ht="21.75" customHeight="1" x14ac:dyDescent="0.25">
      <c r="C3" s="563" t="s">
        <v>748</v>
      </c>
      <c r="D3" s="564"/>
      <c r="E3" s="564"/>
      <c r="F3" s="565"/>
      <c r="G3" s="566">
        <v>85136</v>
      </c>
      <c r="H3" s="567"/>
      <c r="I3" s="568"/>
    </row>
    <row r="4" spans="1:9" x14ac:dyDescent="0.25">
      <c r="C4" s="423"/>
      <c r="D4" s="355"/>
      <c r="E4" s="356" t="s">
        <v>0</v>
      </c>
      <c r="F4" s="356"/>
      <c r="G4" s="424" t="s">
        <v>1</v>
      </c>
      <c r="H4" s="538"/>
      <c r="I4" s="412"/>
    </row>
    <row r="5" spans="1:9" x14ac:dyDescent="0.25">
      <c r="C5" s="423"/>
      <c r="D5" s="355"/>
      <c r="E5" s="6" t="s">
        <v>3</v>
      </c>
      <c r="F5" s="6" t="s">
        <v>2</v>
      </c>
      <c r="G5" s="6" t="s">
        <v>3</v>
      </c>
      <c r="H5" s="6"/>
      <c r="I5" s="412"/>
    </row>
    <row r="6" spans="1:9" ht="30.75" customHeight="1" x14ac:dyDescent="0.25">
      <c r="C6" s="539" t="s">
        <v>870</v>
      </c>
      <c r="D6" s="540"/>
      <c r="E6" s="156">
        <v>123114.82</v>
      </c>
      <c r="F6" s="156">
        <v>20134.78</v>
      </c>
      <c r="G6" s="541">
        <v>0</v>
      </c>
      <c r="H6" s="542"/>
      <c r="I6" s="27"/>
    </row>
    <row r="7" spans="1:9" x14ac:dyDescent="0.25">
      <c r="C7" s="532" t="s">
        <v>3</v>
      </c>
      <c r="D7" s="533"/>
      <c r="E7" s="158">
        <f>23365.15-14</f>
        <v>23351.15</v>
      </c>
      <c r="F7" s="158">
        <v>57372.35</v>
      </c>
      <c r="G7" s="541">
        <v>0</v>
      </c>
      <c r="H7" s="542"/>
      <c r="I7" s="28"/>
    </row>
    <row r="8" spans="1:9" x14ac:dyDescent="0.25">
      <c r="C8" s="494" t="s">
        <v>625</v>
      </c>
      <c r="D8" s="495"/>
      <c r="E8" s="158">
        <v>2350.75</v>
      </c>
      <c r="F8" s="158">
        <v>2945.04</v>
      </c>
      <c r="G8" s="541">
        <v>0</v>
      </c>
      <c r="H8" s="542"/>
      <c r="I8" s="28"/>
    </row>
    <row r="9" spans="1:9" x14ac:dyDescent="0.25">
      <c r="C9" s="494" t="s">
        <v>840</v>
      </c>
      <c r="D9" s="495"/>
      <c r="E9" s="158">
        <f>23900+14</f>
        <v>23914</v>
      </c>
      <c r="F9" s="158">
        <v>81080</v>
      </c>
      <c r="G9" s="541">
        <v>0</v>
      </c>
      <c r="H9" s="542"/>
      <c r="I9" s="28"/>
    </row>
    <row r="10" spans="1:9" x14ac:dyDescent="0.25">
      <c r="C10" s="494" t="s">
        <v>872</v>
      </c>
      <c r="D10" s="495"/>
      <c r="E10" s="158">
        <v>0</v>
      </c>
      <c r="F10" s="158">
        <v>0</v>
      </c>
      <c r="G10" s="541">
        <v>0</v>
      </c>
      <c r="H10" s="542"/>
      <c r="I10" s="28"/>
    </row>
    <row r="11" spans="1:9" x14ac:dyDescent="0.25">
      <c r="C11" s="532" t="s">
        <v>6</v>
      </c>
      <c r="D11" s="533"/>
      <c r="E11" s="10">
        <v>242987.18</v>
      </c>
      <c r="F11" s="158">
        <v>138910.92000000001</v>
      </c>
      <c r="G11" s="541">
        <v>0</v>
      </c>
      <c r="H11" s="542"/>
      <c r="I11" s="28"/>
    </row>
    <row r="12" spans="1:9" ht="36.75" customHeight="1" thickBot="1" x14ac:dyDescent="0.3">
      <c r="C12" s="420" t="s">
        <v>871</v>
      </c>
      <c r="D12" s="421"/>
      <c r="E12" s="157">
        <f>E6+E7+E8+E9+E10+F11-E11</f>
        <v>68654.460000000021</v>
      </c>
      <c r="F12" s="157">
        <f>F6+F7+F8+F9-F11</f>
        <v>22621.249999999971</v>
      </c>
      <c r="G12" s="422">
        <f>G6+G7+G8+G9-G11</f>
        <v>0</v>
      </c>
      <c r="H12" s="422"/>
      <c r="I12" s="30"/>
    </row>
    <row r="13" spans="1:9" ht="15.75" thickBot="1" x14ac:dyDescent="0.3">
      <c r="A13" s="366"/>
      <c r="B13" s="366"/>
      <c r="C13" s="366"/>
      <c r="D13" s="366"/>
      <c r="E13" s="366"/>
      <c r="F13" s="366"/>
      <c r="G13" s="366"/>
      <c r="H13" s="366"/>
      <c r="I13" s="366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44287</v>
      </c>
      <c r="B17" s="163">
        <v>1035</v>
      </c>
      <c r="C17" s="482" t="s">
        <v>873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44287</v>
      </c>
      <c r="B18" s="163">
        <v>2.39</v>
      </c>
      <c r="C18" s="491" t="s">
        <v>217</v>
      </c>
      <c r="D18" s="512"/>
      <c r="E18" s="543"/>
      <c r="F18" s="149"/>
      <c r="G18" s="89"/>
      <c r="H18" s="482"/>
      <c r="I18" s="482"/>
    </row>
    <row r="19" spans="1:9" s="125" customFormat="1" ht="15" customHeight="1" x14ac:dyDescent="0.25">
      <c r="A19" s="149">
        <v>44287</v>
      </c>
      <c r="B19" s="163">
        <v>188</v>
      </c>
      <c r="C19" s="482" t="s">
        <v>529</v>
      </c>
      <c r="D19" s="482"/>
      <c r="E19" s="482"/>
      <c r="F19" s="149"/>
      <c r="G19" s="89"/>
      <c r="H19" s="482"/>
      <c r="I19" s="482"/>
    </row>
    <row r="20" spans="1:9" s="125" customFormat="1" ht="15" customHeight="1" x14ac:dyDescent="0.25">
      <c r="A20" s="149">
        <v>44288</v>
      </c>
      <c r="B20" s="169">
        <v>49</v>
      </c>
      <c r="C20" s="482" t="s">
        <v>239</v>
      </c>
      <c r="D20" s="482"/>
      <c r="E20" s="482"/>
      <c r="F20" s="149"/>
      <c r="G20" s="89"/>
      <c r="H20" s="482"/>
      <c r="I20" s="482"/>
    </row>
    <row r="21" spans="1:9" s="125" customFormat="1" ht="15" customHeight="1" x14ac:dyDescent="0.25">
      <c r="A21" s="149">
        <v>44288</v>
      </c>
      <c r="B21" s="163">
        <v>188</v>
      </c>
      <c r="C21" s="482" t="s">
        <v>529</v>
      </c>
      <c r="D21" s="482"/>
      <c r="E21" s="482"/>
      <c r="F21" s="149"/>
      <c r="G21" s="89"/>
      <c r="H21" s="475"/>
      <c r="I21" s="534"/>
    </row>
    <row r="22" spans="1:9" s="125" customFormat="1" ht="15" customHeight="1" x14ac:dyDescent="0.25">
      <c r="A22" s="149">
        <v>44290</v>
      </c>
      <c r="B22" s="163">
        <v>188</v>
      </c>
      <c r="C22" s="482" t="s">
        <v>529</v>
      </c>
      <c r="D22" s="482"/>
      <c r="E22" s="482"/>
      <c r="F22" s="149"/>
      <c r="G22" s="89"/>
      <c r="H22" s="482"/>
      <c r="I22" s="482"/>
    </row>
    <row r="23" spans="1:9" s="125" customFormat="1" ht="15" customHeight="1" x14ac:dyDescent="0.25">
      <c r="A23" s="149">
        <v>44291</v>
      </c>
      <c r="B23" s="163">
        <v>3468.31</v>
      </c>
      <c r="C23" s="553" t="s">
        <v>687</v>
      </c>
      <c r="D23" s="545"/>
      <c r="E23" s="546"/>
      <c r="F23" s="149"/>
      <c r="G23" s="89"/>
      <c r="H23" s="475"/>
      <c r="I23" s="534"/>
    </row>
    <row r="24" spans="1:9" s="125" customFormat="1" ht="15" customHeight="1" x14ac:dyDescent="0.25">
      <c r="A24" s="149">
        <v>44291</v>
      </c>
      <c r="B24" s="163">
        <v>3932.22</v>
      </c>
      <c r="C24" s="554" t="s">
        <v>686</v>
      </c>
      <c r="D24" s="548"/>
      <c r="E24" s="549"/>
      <c r="F24" s="149"/>
      <c r="G24" s="89"/>
      <c r="H24" s="482"/>
      <c r="I24" s="482"/>
    </row>
    <row r="25" spans="1:9" s="125" customFormat="1" ht="15" customHeight="1" x14ac:dyDescent="0.25">
      <c r="A25" s="149">
        <v>44291</v>
      </c>
      <c r="B25" s="163">
        <v>3666.47</v>
      </c>
      <c r="C25" s="547" t="s">
        <v>768</v>
      </c>
      <c r="D25" s="548"/>
      <c r="E25" s="549"/>
      <c r="F25" s="149"/>
      <c r="G25" s="89"/>
      <c r="H25" s="475"/>
      <c r="I25" s="534"/>
    </row>
    <row r="26" spans="1:9" s="125" customFormat="1" ht="15" customHeight="1" x14ac:dyDescent="0.25">
      <c r="A26" s="149">
        <v>44291</v>
      </c>
      <c r="B26" s="163">
        <v>3468.31</v>
      </c>
      <c r="C26" s="554" t="s">
        <v>725</v>
      </c>
      <c r="D26" s="548"/>
      <c r="E26" s="549"/>
      <c r="F26" s="149"/>
      <c r="G26" s="89"/>
      <c r="H26" s="482"/>
      <c r="I26" s="482"/>
    </row>
    <row r="27" spans="1:9" s="125" customFormat="1" ht="15" customHeight="1" x14ac:dyDescent="0.25">
      <c r="A27" s="149">
        <v>44291</v>
      </c>
      <c r="B27" s="163">
        <v>3548.81</v>
      </c>
      <c r="C27" s="554" t="s">
        <v>684</v>
      </c>
      <c r="D27" s="548"/>
      <c r="E27" s="549"/>
      <c r="F27" s="149"/>
      <c r="G27" s="89"/>
      <c r="H27" s="482"/>
      <c r="I27" s="482"/>
    </row>
    <row r="28" spans="1:9" s="125" customFormat="1" ht="15" customHeight="1" x14ac:dyDescent="0.25">
      <c r="A28" s="149">
        <v>44291</v>
      </c>
      <c r="B28" s="163">
        <v>3521.98</v>
      </c>
      <c r="C28" s="554" t="s">
        <v>683</v>
      </c>
      <c r="D28" s="548"/>
      <c r="E28" s="549"/>
      <c r="F28" s="149"/>
      <c r="G28" s="89"/>
      <c r="H28" s="475"/>
      <c r="I28" s="534"/>
    </row>
    <row r="29" spans="1:9" s="125" customFormat="1" ht="15" customHeight="1" x14ac:dyDescent="0.25">
      <c r="A29" s="149">
        <v>44291</v>
      </c>
      <c r="B29" s="163">
        <v>3468.31</v>
      </c>
      <c r="C29" s="554" t="s">
        <v>699</v>
      </c>
      <c r="D29" s="548"/>
      <c r="E29" s="549"/>
      <c r="F29" s="149"/>
      <c r="G29" s="89"/>
      <c r="H29" s="482"/>
      <c r="I29" s="482"/>
    </row>
    <row r="30" spans="1:9" s="125" customFormat="1" ht="15" customHeight="1" x14ac:dyDescent="0.25">
      <c r="A30" s="149">
        <v>44291</v>
      </c>
      <c r="B30" s="163">
        <v>3468.31</v>
      </c>
      <c r="C30" s="554" t="s">
        <v>388</v>
      </c>
      <c r="D30" s="548"/>
      <c r="E30" s="549"/>
      <c r="F30" s="149"/>
      <c r="G30" s="89"/>
      <c r="H30" s="50"/>
      <c r="I30" s="161"/>
    </row>
    <row r="31" spans="1:9" s="125" customFormat="1" ht="15" customHeight="1" x14ac:dyDescent="0.25">
      <c r="A31" s="149">
        <v>44291</v>
      </c>
      <c r="B31" s="163">
        <v>3548.81</v>
      </c>
      <c r="C31" s="554" t="s">
        <v>681</v>
      </c>
      <c r="D31" s="548"/>
      <c r="E31" s="549"/>
      <c r="F31" s="149"/>
      <c r="G31" s="89"/>
      <c r="H31" s="475"/>
      <c r="I31" s="534"/>
    </row>
    <row r="32" spans="1:9" s="125" customFormat="1" ht="15" customHeight="1" x14ac:dyDescent="0.25">
      <c r="A32" s="149">
        <v>44291</v>
      </c>
      <c r="B32" s="163">
        <v>3532.31</v>
      </c>
      <c r="C32" s="569" t="s">
        <v>853</v>
      </c>
      <c r="D32" s="512"/>
      <c r="E32" s="543"/>
      <c r="F32" s="149"/>
      <c r="G32" s="89"/>
      <c r="H32" s="145"/>
      <c r="I32" s="155"/>
    </row>
    <row r="33" spans="1:9" s="125" customFormat="1" ht="15" customHeight="1" x14ac:dyDescent="0.25">
      <c r="A33" s="149">
        <v>44291</v>
      </c>
      <c r="B33" s="163">
        <v>3602.47</v>
      </c>
      <c r="C33" s="554" t="s">
        <v>816</v>
      </c>
      <c r="D33" s="548"/>
      <c r="E33" s="549"/>
      <c r="F33" s="149"/>
      <c r="G33" s="89"/>
      <c r="H33" s="145"/>
      <c r="I33" s="155"/>
    </row>
    <row r="34" spans="1:9" s="125" customFormat="1" ht="15" customHeight="1" x14ac:dyDescent="0.25">
      <c r="A34" s="149">
        <v>44291</v>
      </c>
      <c r="B34" s="163">
        <v>3562.22</v>
      </c>
      <c r="C34" s="555" t="s">
        <v>726</v>
      </c>
      <c r="D34" s="551"/>
      <c r="E34" s="552"/>
      <c r="F34" s="149"/>
      <c r="G34" s="89"/>
      <c r="H34" s="475"/>
      <c r="I34" s="534"/>
    </row>
    <row r="35" spans="1:9" s="125" customFormat="1" ht="15" customHeight="1" x14ac:dyDescent="0.25">
      <c r="A35" s="149">
        <v>44291</v>
      </c>
      <c r="B35" s="163">
        <v>3524.25</v>
      </c>
      <c r="C35" s="491" t="s">
        <v>874</v>
      </c>
      <c r="D35" s="512"/>
      <c r="E35" s="543"/>
      <c r="F35" s="149"/>
      <c r="G35" s="89"/>
      <c r="H35" s="145"/>
      <c r="I35" s="155"/>
    </row>
    <row r="36" spans="1:9" s="125" customFormat="1" ht="15" customHeight="1" x14ac:dyDescent="0.25">
      <c r="A36" s="149">
        <v>44291</v>
      </c>
      <c r="B36" s="163">
        <v>2.39</v>
      </c>
      <c r="C36" s="491" t="s">
        <v>217</v>
      </c>
      <c r="D36" s="512"/>
      <c r="E36" s="543"/>
      <c r="F36" s="149"/>
      <c r="G36" s="89"/>
      <c r="H36" s="475"/>
      <c r="I36" s="534"/>
    </row>
    <row r="37" spans="1:9" s="125" customFormat="1" ht="15" customHeight="1" x14ac:dyDescent="0.25">
      <c r="A37" s="149">
        <v>44291</v>
      </c>
      <c r="B37" s="163">
        <v>2500</v>
      </c>
      <c r="C37" s="482" t="s">
        <v>626</v>
      </c>
      <c r="D37" s="482"/>
      <c r="E37" s="482"/>
      <c r="F37" s="149"/>
      <c r="G37" s="89"/>
      <c r="H37" s="475"/>
      <c r="I37" s="534"/>
    </row>
    <row r="38" spans="1:9" s="125" customFormat="1" ht="15" customHeight="1" x14ac:dyDescent="0.25">
      <c r="A38" s="149">
        <v>44291</v>
      </c>
      <c r="B38" s="163">
        <v>2.39</v>
      </c>
      <c r="C38" s="491" t="s">
        <v>217</v>
      </c>
      <c r="D38" s="512"/>
      <c r="E38" s="543"/>
      <c r="F38" s="149"/>
      <c r="G38" s="89"/>
      <c r="H38" s="145"/>
      <c r="I38" s="155"/>
    </row>
    <row r="39" spans="1:9" s="125" customFormat="1" ht="15" customHeight="1" x14ac:dyDescent="0.25">
      <c r="A39" s="149">
        <v>44292</v>
      </c>
      <c r="B39" s="163">
        <v>62413.23</v>
      </c>
      <c r="C39" s="569" t="s">
        <v>857</v>
      </c>
      <c r="D39" s="512"/>
      <c r="E39" s="543"/>
      <c r="F39" s="149"/>
      <c r="G39" s="89"/>
      <c r="H39" s="145"/>
      <c r="I39" s="155"/>
    </row>
    <row r="40" spans="1:9" s="125" customFormat="1" ht="15" customHeight="1" x14ac:dyDescent="0.25">
      <c r="A40" s="149">
        <v>44292</v>
      </c>
      <c r="B40" s="170">
        <v>30</v>
      </c>
      <c r="C40" s="491" t="s">
        <v>217</v>
      </c>
      <c r="D40" s="512"/>
      <c r="E40" s="543"/>
      <c r="F40" s="149"/>
      <c r="G40" s="89"/>
      <c r="H40" s="475"/>
      <c r="I40" s="534"/>
    </row>
    <row r="41" spans="1:9" s="125" customFormat="1" ht="15" customHeight="1" x14ac:dyDescent="0.25">
      <c r="A41" s="149">
        <v>44295</v>
      </c>
      <c r="B41" s="170">
        <v>1044</v>
      </c>
      <c r="C41" s="482" t="s">
        <v>875</v>
      </c>
      <c r="D41" s="482"/>
      <c r="E41" s="482"/>
      <c r="F41" s="149"/>
      <c r="G41" s="89"/>
      <c r="H41" s="475"/>
      <c r="I41" s="534"/>
    </row>
    <row r="42" spans="1:9" s="125" customFormat="1" ht="15" customHeight="1" x14ac:dyDescent="0.25">
      <c r="A42" s="149">
        <v>44295</v>
      </c>
      <c r="B42" s="163">
        <v>2.39</v>
      </c>
      <c r="C42" s="491" t="s">
        <v>217</v>
      </c>
      <c r="D42" s="512"/>
      <c r="E42" s="543"/>
      <c r="F42" s="149"/>
      <c r="G42" s="89"/>
      <c r="H42" s="475"/>
      <c r="I42" s="534"/>
    </row>
    <row r="43" spans="1:9" s="125" customFormat="1" ht="15" customHeight="1" x14ac:dyDescent="0.25">
      <c r="A43" s="149">
        <v>44295</v>
      </c>
      <c r="B43" s="163">
        <v>188</v>
      </c>
      <c r="C43" s="482" t="s">
        <v>529</v>
      </c>
      <c r="D43" s="482"/>
      <c r="E43" s="482"/>
      <c r="F43" s="149"/>
      <c r="G43" s="89"/>
      <c r="H43" s="145"/>
      <c r="I43" s="155"/>
    </row>
    <row r="44" spans="1:9" s="125" customFormat="1" ht="15" customHeight="1" x14ac:dyDescent="0.25">
      <c r="A44" s="149">
        <v>44298</v>
      </c>
      <c r="B44" s="163">
        <v>350</v>
      </c>
      <c r="C44" s="482" t="s">
        <v>628</v>
      </c>
      <c r="D44" s="482"/>
      <c r="E44" s="482"/>
      <c r="F44" s="149"/>
      <c r="G44" s="89"/>
      <c r="H44" s="475"/>
      <c r="I44" s="534"/>
    </row>
    <row r="45" spans="1:9" s="125" customFormat="1" ht="15" customHeight="1" x14ac:dyDescent="0.25">
      <c r="A45" s="149">
        <v>44298</v>
      </c>
      <c r="B45" s="163">
        <v>1.19</v>
      </c>
      <c r="C45" s="491" t="s">
        <v>217</v>
      </c>
      <c r="D45" s="512"/>
      <c r="E45" s="543"/>
      <c r="F45" s="149"/>
      <c r="G45" s="89"/>
      <c r="H45" s="475"/>
      <c r="I45" s="534"/>
    </row>
    <row r="46" spans="1:9" s="125" customFormat="1" ht="15" customHeight="1" x14ac:dyDescent="0.25">
      <c r="A46" s="149">
        <v>44299</v>
      </c>
      <c r="B46" s="163">
        <v>20000</v>
      </c>
      <c r="C46" s="482" t="s">
        <v>628</v>
      </c>
      <c r="D46" s="482"/>
      <c r="E46" s="482"/>
      <c r="F46" s="149"/>
      <c r="G46" s="89"/>
      <c r="H46" s="145"/>
      <c r="I46" s="155"/>
    </row>
    <row r="47" spans="1:9" s="125" customFormat="1" ht="15" customHeight="1" x14ac:dyDescent="0.25">
      <c r="A47" s="149">
        <v>44299</v>
      </c>
      <c r="B47" s="163">
        <v>2.39</v>
      </c>
      <c r="C47" s="491" t="s">
        <v>217</v>
      </c>
      <c r="D47" s="512"/>
      <c r="E47" s="543"/>
      <c r="F47" s="149"/>
      <c r="G47" s="89"/>
      <c r="H47" s="475"/>
      <c r="I47" s="534"/>
    </row>
    <row r="48" spans="1:9" s="125" customFormat="1" ht="15" customHeight="1" x14ac:dyDescent="0.25">
      <c r="A48" s="149">
        <v>44299</v>
      </c>
      <c r="B48" s="163">
        <v>188</v>
      </c>
      <c r="C48" s="482" t="s">
        <v>529</v>
      </c>
      <c r="D48" s="482"/>
      <c r="E48" s="482"/>
      <c r="F48" s="149"/>
      <c r="G48" s="89"/>
      <c r="H48" s="145"/>
      <c r="I48" s="155"/>
    </row>
    <row r="49" spans="1:9" s="125" customFormat="1" ht="15" customHeight="1" x14ac:dyDescent="0.25">
      <c r="A49" s="149">
        <v>44299</v>
      </c>
      <c r="B49" s="163">
        <v>1841.8</v>
      </c>
      <c r="C49" s="482" t="s">
        <v>876</v>
      </c>
      <c r="D49" s="482"/>
      <c r="E49" s="482"/>
      <c r="F49" s="149"/>
      <c r="G49" s="89"/>
      <c r="H49" s="145"/>
      <c r="I49" s="155"/>
    </row>
    <row r="50" spans="1:9" s="125" customFormat="1" ht="15" customHeight="1" x14ac:dyDescent="0.25">
      <c r="A50" s="149">
        <v>44299</v>
      </c>
      <c r="B50" s="163">
        <v>2.38</v>
      </c>
      <c r="C50" s="491" t="s">
        <v>217</v>
      </c>
      <c r="D50" s="512"/>
      <c r="E50" s="543"/>
      <c r="F50" s="149"/>
      <c r="G50" s="89"/>
      <c r="H50" s="145"/>
      <c r="I50" s="155"/>
    </row>
    <row r="51" spans="1:9" s="125" customFormat="1" ht="15" customHeight="1" x14ac:dyDescent="0.25">
      <c r="A51" s="149">
        <v>44299</v>
      </c>
      <c r="B51" s="163">
        <v>210.8</v>
      </c>
      <c r="C51" s="482" t="s">
        <v>273</v>
      </c>
      <c r="D51" s="482"/>
      <c r="E51" s="482"/>
      <c r="F51" s="149"/>
      <c r="G51" s="89"/>
      <c r="H51" s="475"/>
      <c r="I51" s="534"/>
    </row>
    <row r="52" spans="1:9" s="125" customFormat="1" ht="15" customHeight="1" x14ac:dyDescent="0.25">
      <c r="A52" s="149">
        <v>44301</v>
      </c>
      <c r="B52" s="163">
        <v>1046</v>
      </c>
      <c r="C52" s="569" t="s">
        <v>543</v>
      </c>
      <c r="D52" s="512"/>
      <c r="E52" s="543"/>
      <c r="F52" s="149"/>
      <c r="G52" s="89"/>
      <c r="H52" s="145"/>
      <c r="I52" s="155"/>
    </row>
    <row r="53" spans="1:9" s="125" customFormat="1" ht="15" customHeight="1" x14ac:dyDescent="0.25">
      <c r="A53" s="149">
        <v>44301</v>
      </c>
      <c r="B53" s="163">
        <v>228</v>
      </c>
      <c r="C53" s="482" t="s">
        <v>570</v>
      </c>
      <c r="D53" s="482"/>
      <c r="E53" s="482"/>
      <c r="F53" s="149"/>
      <c r="G53" s="89"/>
      <c r="H53" s="475"/>
      <c r="I53" s="534"/>
    </row>
    <row r="54" spans="1:9" s="125" customFormat="1" ht="15" customHeight="1" x14ac:dyDescent="0.25">
      <c r="A54" s="149">
        <v>44301</v>
      </c>
      <c r="B54" s="163">
        <v>227</v>
      </c>
      <c r="C54" s="482" t="s">
        <v>18</v>
      </c>
      <c r="D54" s="482"/>
      <c r="E54" s="482"/>
      <c r="F54" s="149"/>
      <c r="G54" s="89"/>
      <c r="H54" s="145"/>
      <c r="I54" s="155"/>
    </row>
    <row r="55" spans="1:9" s="125" customFormat="1" ht="15" customHeight="1" x14ac:dyDescent="0.25">
      <c r="A55" s="149">
        <v>44301</v>
      </c>
      <c r="B55" s="163">
        <v>75</v>
      </c>
      <c r="C55" s="482" t="s">
        <v>19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44301</v>
      </c>
      <c r="B56" s="163">
        <v>292</v>
      </c>
      <c r="C56" s="482" t="s">
        <v>194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44301</v>
      </c>
      <c r="B57" s="163">
        <v>600</v>
      </c>
      <c r="C57" s="482" t="s">
        <v>18</v>
      </c>
      <c r="D57" s="482"/>
      <c r="E57" s="482"/>
      <c r="F57" s="149"/>
      <c r="G57" s="89"/>
      <c r="H57" s="475"/>
      <c r="I57" s="534"/>
    </row>
    <row r="58" spans="1:9" s="125" customFormat="1" ht="15" customHeight="1" x14ac:dyDescent="0.25">
      <c r="A58" s="149">
        <v>44301</v>
      </c>
      <c r="B58" s="163">
        <v>2363</v>
      </c>
      <c r="C58" s="482" t="s">
        <v>20</v>
      </c>
      <c r="D58" s="482"/>
      <c r="E58" s="482"/>
      <c r="F58" s="149"/>
      <c r="G58" s="89"/>
      <c r="H58" s="145"/>
      <c r="I58" s="155"/>
    </row>
    <row r="59" spans="1:9" s="125" customFormat="1" ht="15" customHeight="1" x14ac:dyDescent="0.25">
      <c r="A59" s="149">
        <v>44301</v>
      </c>
      <c r="B59" s="163">
        <v>115</v>
      </c>
      <c r="C59" s="482" t="s">
        <v>21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44301</v>
      </c>
      <c r="B60" s="163">
        <v>66</v>
      </c>
      <c r="C60" s="482" t="s">
        <v>18</v>
      </c>
      <c r="D60" s="482"/>
      <c r="E60" s="482"/>
      <c r="F60" s="149"/>
      <c r="G60" s="89"/>
      <c r="H60" s="145"/>
      <c r="I60" s="155"/>
    </row>
    <row r="61" spans="1:9" s="125" customFormat="1" ht="15" customHeight="1" x14ac:dyDescent="0.25">
      <c r="A61" s="149">
        <v>44302</v>
      </c>
      <c r="B61" s="163">
        <v>188</v>
      </c>
      <c r="C61" s="482" t="s">
        <v>529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44304</v>
      </c>
      <c r="B62" s="163">
        <v>188</v>
      </c>
      <c r="C62" s="482" t="s">
        <v>529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44306</v>
      </c>
      <c r="B63" s="163">
        <v>1500</v>
      </c>
      <c r="C63" s="482" t="s">
        <v>628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44306</v>
      </c>
      <c r="B64" s="163">
        <v>3.59</v>
      </c>
      <c r="C64" s="491" t="s">
        <v>217</v>
      </c>
      <c r="D64" s="512"/>
      <c r="E64" s="543"/>
      <c r="F64" s="149"/>
      <c r="G64" s="89"/>
      <c r="H64" s="145"/>
      <c r="I64" s="155"/>
    </row>
    <row r="65" spans="1:9" s="125" customFormat="1" ht="15" customHeight="1" x14ac:dyDescent="0.25">
      <c r="A65" s="149">
        <v>44307</v>
      </c>
      <c r="B65" s="163">
        <v>5500.7</v>
      </c>
      <c r="C65" s="482" t="s">
        <v>877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44307</v>
      </c>
      <c r="B66" s="163">
        <v>2.39</v>
      </c>
      <c r="C66" s="491" t="s">
        <v>217</v>
      </c>
      <c r="D66" s="512"/>
      <c r="E66" s="543"/>
      <c r="F66" s="149"/>
      <c r="G66" s="89"/>
      <c r="H66" s="145"/>
      <c r="I66" s="155"/>
    </row>
    <row r="67" spans="1:9" s="125" customFormat="1" ht="15" customHeight="1" x14ac:dyDescent="0.25">
      <c r="A67" s="149">
        <v>44307</v>
      </c>
      <c r="B67" s="163">
        <v>188</v>
      </c>
      <c r="C67" s="482" t="s">
        <v>529</v>
      </c>
      <c r="D67" s="482"/>
      <c r="E67" s="482"/>
      <c r="F67" s="149"/>
      <c r="G67" s="89"/>
      <c r="H67" s="145"/>
      <c r="I67" s="155"/>
    </row>
    <row r="68" spans="1:9" s="125" customFormat="1" ht="15" customHeight="1" x14ac:dyDescent="0.25">
      <c r="A68" s="149">
        <v>44308</v>
      </c>
      <c r="B68" s="163">
        <v>1000</v>
      </c>
      <c r="C68" s="482" t="s">
        <v>628</v>
      </c>
      <c r="D68" s="482"/>
      <c r="E68" s="482"/>
      <c r="F68" s="149"/>
      <c r="G68" s="89"/>
      <c r="H68" s="145"/>
      <c r="I68" s="155"/>
    </row>
    <row r="69" spans="1:9" s="125" customFormat="1" ht="15" customHeight="1" x14ac:dyDescent="0.25">
      <c r="A69" s="149">
        <v>44308</v>
      </c>
      <c r="B69" s="163">
        <v>1.19</v>
      </c>
      <c r="C69" s="491" t="s">
        <v>217</v>
      </c>
      <c r="D69" s="512"/>
      <c r="E69" s="543"/>
      <c r="F69" s="149"/>
      <c r="G69" s="89"/>
      <c r="H69" s="145"/>
      <c r="I69" s="155"/>
    </row>
    <row r="70" spans="1:9" s="125" customFormat="1" ht="15" customHeight="1" x14ac:dyDescent="0.25">
      <c r="A70" s="149">
        <v>44308</v>
      </c>
      <c r="B70" s="163">
        <v>188</v>
      </c>
      <c r="C70" s="482" t="s">
        <v>529</v>
      </c>
      <c r="D70" s="482"/>
      <c r="E70" s="482"/>
      <c r="F70" s="149"/>
      <c r="G70" s="89"/>
      <c r="H70" s="145"/>
      <c r="I70" s="155"/>
    </row>
    <row r="71" spans="1:9" s="125" customFormat="1" ht="15" customHeight="1" x14ac:dyDescent="0.25">
      <c r="A71" s="149">
        <v>44310</v>
      </c>
      <c r="B71" s="163">
        <v>188</v>
      </c>
      <c r="C71" s="482" t="s">
        <v>529</v>
      </c>
      <c r="D71" s="482"/>
      <c r="E71" s="482"/>
      <c r="F71" s="149"/>
      <c r="G71" s="89"/>
      <c r="H71" s="145"/>
      <c r="I71" s="155"/>
    </row>
    <row r="72" spans="1:9" s="125" customFormat="1" ht="15" customHeight="1" x14ac:dyDescent="0.25">
      <c r="A72" s="149">
        <v>44311</v>
      </c>
      <c r="B72" s="163">
        <v>188</v>
      </c>
      <c r="C72" s="482" t="s">
        <v>529</v>
      </c>
      <c r="D72" s="482"/>
      <c r="E72" s="482"/>
      <c r="F72" s="149"/>
      <c r="G72" s="89"/>
      <c r="H72" s="145"/>
      <c r="I72" s="155"/>
    </row>
    <row r="73" spans="1:9" s="125" customFormat="1" ht="15" customHeight="1" x14ac:dyDescent="0.25">
      <c r="A73" s="149">
        <v>44312</v>
      </c>
      <c r="B73" s="163">
        <v>3837.4</v>
      </c>
      <c r="C73" s="491" t="s">
        <v>776</v>
      </c>
      <c r="D73" s="512"/>
      <c r="E73" s="543"/>
      <c r="F73" s="149"/>
      <c r="G73" s="89"/>
      <c r="H73" s="145"/>
      <c r="I73" s="155"/>
    </row>
    <row r="74" spans="1:9" s="125" customFormat="1" ht="15" customHeight="1" x14ac:dyDescent="0.25">
      <c r="A74" s="149">
        <v>44312</v>
      </c>
      <c r="B74" s="163">
        <v>62413.5</v>
      </c>
      <c r="C74" s="569" t="s">
        <v>857</v>
      </c>
      <c r="D74" s="512"/>
      <c r="E74" s="543"/>
      <c r="F74" s="149"/>
      <c r="G74" s="89"/>
      <c r="H74" s="145"/>
      <c r="I74" s="155"/>
    </row>
    <row r="75" spans="1:9" s="125" customFormat="1" ht="15" customHeight="1" x14ac:dyDescent="0.25">
      <c r="A75" s="149">
        <v>44313</v>
      </c>
      <c r="B75" s="163">
        <v>1000</v>
      </c>
      <c r="C75" s="482" t="s">
        <v>628</v>
      </c>
      <c r="D75" s="482"/>
      <c r="E75" s="482"/>
      <c r="F75" s="149"/>
      <c r="G75" s="89"/>
      <c r="H75" s="145"/>
      <c r="I75" s="155"/>
    </row>
    <row r="76" spans="1:9" s="125" customFormat="1" ht="15" customHeight="1" x14ac:dyDescent="0.25">
      <c r="A76" s="149">
        <v>44313</v>
      </c>
      <c r="B76" s="163">
        <v>1.19</v>
      </c>
      <c r="C76" s="491" t="s">
        <v>217</v>
      </c>
      <c r="D76" s="512"/>
      <c r="E76" s="543"/>
      <c r="F76" s="149"/>
      <c r="G76" s="89"/>
      <c r="H76" s="145"/>
      <c r="I76" s="155"/>
    </row>
    <row r="77" spans="1:9" s="125" customFormat="1" ht="15" customHeight="1" x14ac:dyDescent="0.25">
      <c r="A77" s="149">
        <v>44314</v>
      </c>
      <c r="B77" s="163">
        <v>1500</v>
      </c>
      <c r="C77" s="482" t="s">
        <v>628</v>
      </c>
      <c r="D77" s="482"/>
      <c r="E77" s="482"/>
      <c r="F77" s="149"/>
      <c r="G77" s="89"/>
      <c r="H77" s="145"/>
      <c r="I77" s="155"/>
    </row>
    <row r="78" spans="1:9" s="125" customFormat="1" ht="15" customHeight="1" x14ac:dyDescent="0.25">
      <c r="A78" s="149">
        <v>44314</v>
      </c>
      <c r="B78" s="163">
        <v>2.39</v>
      </c>
      <c r="C78" s="569" t="s">
        <v>217</v>
      </c>
      <c r="D78" s="512"/>
      <c r="E78" s="543"/>
      <c r="F78" s="149"/>
      <c r="G78" s="89"/>
      <c r="H78" s="145"/>
      <c r="I78" s="155"/>
    </row>
    <row r="79" spans="1:9" s="125" customFormat="1" ht="15" customHeight="1" x14ac:dyDescent="0.25">
      <c r="A79" s="149">
        <v>44314</v>
      </c>
      <c r="B79" s="163">
        <v>188</v>
      </c>
      <c r="C79" s="482" t="s">
        <v>529</v>
      </c>
      <c r="D79" s="482"/>
      <c r="E79" s="482"/>
      <c r="F79" s="149"/>
      <c r="G79" s="89"/>
      <c r="H79" s="145"/>
      <c r="I79" s="155"/>
    </row>
    <row r="80" spans="1:9" s="125" customFormat="1" ht="15" customHeight="1" x14ac:dyDescent="0.25">
      <c r="A80" s="149">
        <v>44314</v>
      </c>
      <c r="B80" s="163">
        <v>1675.77</v>
      </c>
      <c r="C80" s="569" t="s">
        <v>878</v>
      </c>
      <c r="D80" s="512"/>
      <c r="E80" s="543"/>
      <c r="F80" s="149"/>
      <c r="G80" s="89"/>
      <c r="H80" s="145"/>
      <c r="I80" s="155"/>
    </row>
    <row r="81" spans="1:9" s="125" customFormat="1" ht="15" customHeight="1" x14ac:dyDescent="0.25">
      <c r="A81" s="149">
        <v>44314</v>
      </c>
      <c r="B81" s="163">
        <v>2.39</v>
      </c>
      <c r="C81" s="569" t="s">
        <v>217</v>
      </c>
      <c r="D81" s="512"/>
      <c r="E81" s="543"/>
      <c r="F81" s="149"/>
      <c r="G81" s="89"/>
      <c r="H81" s="145"/>
      <c r="I81" s="155"/>
    </row>
    <row r="82" spans="1:9" s="125" customFormat="1" ht="15" customHeight="1" x14ac:dyDescent="0.25">
      <c r="A82" s="149">
        <v>44314</v>
      </c>
      <c r="B82" s="163">
        <v>188</v>
      </c>
      <c r="C82" s="482" t="s">
        <v>529</v>
      </c>
      <c r="D82" s="482"/>
      <c r="E82" s="482"/>
      <c r="F82" s="149"/>
      <c r="G82" s="89"/>
      <c r="H82" s="145"/>
      <c r="I82" s="155"/>
    </row>
    <row r="83" spans="1:9" s="125" customFormat="1" ht="15" customHeight="1" x14ac:dyDescent="0.25">
      <c r="A83" s="149">
        <v>44315</v>
      </c>
      <c r="B83" s="163">
        <v>270</v>
      </c>
      <c r="C83" s="482" t="s">
        <v>628</v>
      </c>
      <c r="D83" s="482"/>
      <c r="E83" s="482"/>
      <c r="F83" s="149"/>
      <c r="G83" s="89"/>
      <c r="H83" s="145"/>
      <c r="I83" s="155"/>
    </row>
    <row r="84" spans="1:9" s="125" customFormat="1" ht="15" customHeight="1" x14ac:dyDescent="0.25">
      <c r="A84" s="149">
        <v>44315</v>
      </c>
      <c r="B84" s="163">
        <v>1.79</v>
      </c>
      <c r="C84" s="569" t="s">
        <v>217</v>
      </c>
      <c r="D84" s="512"/>
      <c r="E84" s="543"/>
      <c r="F84" s="149"/>
      <c r="G84" s="89"/>
      <c r="H84" s="145"/>
      <c r="I84" s="155"/>
    </row>
    <row r="85" spans="1:9" s="125" customFormat="1" ht="15" customHeight="1" x14ac:dyDescent="0.25">
      <c r="A85" s="149">
        <v>44316</v>
      </c>
      <c r="B85" s="163">
        <v>188</v>
      </c>
      <c r="C85" s="482" t="s">
        <v>529</v>
      </c>
      <c r="D85" s="482"/>
      <c r="E85" s="482"/>
      <c r="F85" s="149"/>
      <c r="G85" s="89"/>
      <c r="H85" s="145"/>
      <c r="I85" s="155"/>
    </row>
    <row r="86" spans="1:9" s="125" customFormat="1" ht="15" customHeight="1" x14ac:dyDescent="0.25">
      <c r="A86" s="149">
        <v>44316</v>
      </c>
      <c r="B86" s="163">
        <v>15172.76</v>
      </c>
      <c r="C86" s="482" t="s">
        <v>343</v>
      </c>
      <c r="D86" s="482"/>
      <c r="E86" s="482"/>
      <c r="F86" s="149"/>
      <c r="G86" s="89"/>
      <c r="H86" s="145"/>
      <c r="I86" s="155"/>
    </row>
    <row r="87" spans="1:9" s="125" customFormat="1" ht="15" customHeight="1" x14ac:dyDescent="0.25">
      <c r="A87" s="149">
        <v>44316</v>
      </c>
      <c r="B87" s="163">
        <v>2825.9</v>
      </c>
      <c r="C87" s="544" t="s">
        <v>397</v>
      </c>
      <c r="D87" s="545"/>
      <c r="E87" s="546"/>
      <c r="F87" s="149"/>
      <c r="G87" s="89"/>
      <c r="H87" s="145"/>
      <c r="I87" s="155"/>
    </row>
    <row r="88" spans="1:9" s="125" customFormat="1" ht="15" customHeight="1" x14ac:dyDescent="0.25">
      <c r="A88" s="149">
        <v>44316</v>
      </c>
      <c r="B88" s="163">
        <v>2.39</v>
      </c>
      <c r="C88" s="569" t="s">
        <v>217</v>
      </c>
      <c r="D88" s="512"/>
      <c r="E88" s="543"/>
      <c r="F88" s="149"/>
      <c r="G88" s="89"/>
      <c r="H88" s="145"/>
      <c r="I88" s="155"/>
    </row>
    <row r="89" spans="1:9" s="125" customFormat="1" ht="15" customHeight="1" x14ac:dyDescent="0.25">
      <c r="A89" s="149">
        <v>44316</v>
      </c>
      <c r="B89" s="163">
        <v>941.97</v>
      </c>
      <c r="C89" s="547" t="s">
        <v>692</v>
      </c>
      <c r="D89" s="548"/>
      <c r="E89" s="549"/>
      <c r="F89" s="149"/>
      <c r="G89" s="89"/>
      <c r="H89" s="145"/>
      <c r="I89" s="155"/>
    </row>
    <row r="90" spans="1:9" s="125" customFormat="1" ht="15" customHeight="1" x14ac:dyDescent="0.25">
      <c r="A90" s="149">
        <v>44316</v>
      </c>
      <c r="B90" s="163">
        <v>1.19</v>
      </c>
      <c r="C90" s="491" t="s">
        <v>217</v>
      </c>
      <c r="D90" s="512"/>
      <c r="E90" s="543"/>
      <c r="F90" s="149"/>
      <c r="G90" s="89"/>
      <c r="H90" s="145"/>
      <c r="I90" s="155"/>
    </row>
    <row r="91" spans="1:9" s="125" customFormat="1" ht="15" customHeight="1" x14ac:dyDescent="0.25">
      <c r="A91" s="149">
        <v>44316</v>
      </c>
      <c r="B91" s="163">
        <v>941.97</v>
      </c>
      <c r="C91" s="547" t="s">
        <v>289</v>
      </c>
      <c r="D91" s="548"/>
      <c r="E91" s="549"/>
      <c r="F91" s="149"/>
      <c r="G91" s="89"/>
      <c r="H91" s="145"/>
      <c r="I91" s="155"/>
    </row>
    <row r="92" spans="1:9" s="125" customFormat="1" ht="15" customHeight="1" x14ac:dyDescent="0.25">
      <c r="A92" s="149">
        <v>44316</v>
      </c>
      <c r="B92" s="163">
        <v>0.6</v>
      </c>
      <c r="C92" s="491" t="s">
        <v>217</v>
      </c>
      <c r="D92" s="512"/>
      <c r="E92" s="543"/>
      <c r="F92" s="149"/>
      <c r="G92" s="89"/>
      <c r="H92" s="145"/>
      <c r="I92" s="155"/>
    </row>
    <row r="93" spans="1:9" s="125" customFormat="1" ht="15" customHeight="1" x14ac:dyDescent="0.25">
      <c r="A93" s="149">
        <v>44316</v>
      </c>
      <c r="B93" s="163">
        <v>941.97</v>
      </c>
      <c r="C93" s="550" t="s">
        <v>693</v>
      </c>
      <c r="D93" s="551"/>
      <c r="E93" s="552"/>
      <c r="F93" s="149"/>
      <c r="G93" s="89"/>
      <c r="H93" s="145"/>
      <c r="I93" s="155"/>
    </row>
    <row r="94" spans="1:9" x14ac:dyDescent="0.25">
      <c r="B94" s="125"/>
      <c r="C94" s="125"/>
      <c r="D94" s="125"/>
      <c r="E94" s="125"/>
    </row>
  </sheetData>
  <mergeCells count="130">
    <mergeCell ref="C91:E91"/>
    <mergeCell ref="C92:E92"/>
    <mergeCell ref="C93:E93"/>
    <mergeCell ref="C83:E83"/>
    <mergeCell ref="C84:E84"/>
    <mergeCell ref="C85:E85"/>
    <mergeCell ref="C86:E86"/>
    <mergeCell ref="C87:E87"/>
    <mergeCell ref="C88:E88"/>
    <mergeCell ref="C89:E89"/>
    <mergeCell ref="C90:E90"/>
    <mergeCell ref="C77:E77"/>
    <mergeCell ref="C78:E78"/>
    <mergeCell ref="C79:E79"/>
    <mergeCell ref="C81:E81"/>
    <mergeCell ref="C82:E82"/>
    <mergeCell ref="C71:E71"/>
    <mergeCell ref="C72:E72"/>
    <mergeCell ref="C73:E73"/>
    <mergeCell ref="C74:E74"/>
    <mergeCell ref="C75:E75"/>
    <mergeCell ref="C76:E76"/>
    <mergeCell ref="C65:E65"/>
    <mergeCell ref="C66:E66"/>
    <mergeCell ref="C67:E67"/>
    <mergeCell ref="C68:E68"/>
    <mergeCell ref="C69:E69"/>
    <mergeCell ref="C70:E70"/>
    <mergeCell ref="C59:E59"/>
    <mergeCell ref="C60:E60"/>
    <mergeCell ref="C61:E61"/>
    <mergeCell ref="C62:E62"/>
    <mergeCell ref="C63:E63"/>
    <mergeCell ref="C64:E64"/>
    <mergeCell ref="C54:E54"/>
    <mergeCell ref="C55:E55"/>
    <mergeCell ref="C56:E56"/>
    <mergeCell ref="C57:E57"/>
    <mergeCell ref="H57:I57"/>
    <mergeCell ref="C58:E58"/>
    <mergeCell ref="C49:E49"/>
    <mergeCell ref="C50:E50"/>
    <mergeCell ref="C51:E51"/>
    <mergeCell ref="H51:I51"/>
    <mergeCell ref="C52:E52"/>
    <mergeCell ref="C53:E53"/>
    <mergeCell ref="H53:I53"/>
    <mergeCell ref="C45:E45"/>
    <mergeCell ref="H45:I45"/>
    <mergeCell ref="C46:E46"/>
    <mergeCell ref="C47:E47"/>
    <mergeCell ref="H47:I47"/>
    <mergeCell ref="C48:E48"/>
    <mergeCell ref="C41:E41"/>
    <mergeCell ref="H41:I41"/>
    <mergeCell ref="C42:E42"/>
    <mergeCell ref="H42:I42"/>
    <mergeCell ref="C43:E43"/>
    <mergeCell ref="C44:E44"/>
    <mergeCell ref="H44:I44"/>
    <mergeCell ref="C37:E37"/>
    <mergeCell ref="H37:I37"/>
    <mergeCell ref="C38:E38"/>
    <mergeCell ref="C39:E39"/>
    <mergeCell ref="C40:E40"/>
    <mergeCell ref="H40:I40"/>
    <mergeCell ref="C32:E32"/>
    <mergeCell ref="C33:E33"/>
    <mergeCell ref="C34:E34"/>
    <mergeCell ref="H34:I34"/>
    <mergeCell ref="C35:E35"/>
    <mergeCell ref="C36:E36"/>
    <mergeCell ref="H36:I36"/>
    <mergeCell ref="C28:E28"/>
    <mergeCell ref="H28:I28"/>
    <mergeCell ref="C29:E29"/>
    <mergeCell ref="H29:I29"/>
    <mergeCell ref="C30:E30"/>
    <mergeCell ref="C31:E31"/>
    <mergeCell ref="H31:I31"/>
    <mergeCell ref="C25:E25"/>
    <mergeCell ref="H25:I25"/>
    <mergeCell ref="C26:E26"/>
    <mergeCell ref="H26:I26"/>
    <mergeCell ref="C27:E27"/>
    <mergeCell ref="H27:I27"/>
    <mergeCell ref="C23:E23"/>
    <mergeCell ref="H23:I23"/>
    <mergeCell ref="C24:E24"/>
    <mergeCell ref="H24:I24"/>
    <mergeCell ref="C19:E19"/>
    <mergeCell ref="H19:I19"/>
    <mergeCell ref="C20:E20"/>
    <mergeCell ref="H20:I20"/>
    <mergeCell ref="C21:E21"/>
    <mergeCell ref="H21:I21"/>
    <mergeCell ref="C18:E18"/>
    <mergeCell ref="H18:I18"/>
    <mergeCell ref="C12:D12"/>
    <mergeCell ref="G12:H12"/>
    <mergeCell ref="A13:I13"/>
    <mergeCell ref="A14:I14"/>
    <mergeCell ref="A15:E15"/>
    <mergeCell ref="F15:I15"/>
    <mergeCell ref="C22:E22"/>
    <mergeCell ref="H22:I22"/>
    <mergeCell ref="C2:I2"/>
    <mergeCell ref="C3:F3"/>
    <mergeCell ref="G3:I3"/>
    <mergeCell ref="C4:D5"/>
    <mergeCell ref="E4:F4"/>
    <mergeCell ref="G4:H4"/>
    <mergeCell ref="I4:I5"/>
    <mergeCell ref="C80:E80"/>
    <mergeCell ref="C9:D9"/>
    <mergeCell ref="G9:H9"/>
    <mergeCell ref="C10:D10"/>
    <mergeCell ref="G10:H10"/>
    <mergeCell ref="C11:D11"/>
    <mergeCell ref="G11:H11"/>
    <mergeCell ref="C6:D6"/>
    <mergeCell ref="G6:H6"/>
    <mergeCell ref="C7:D7"/>
    <mergeCell ref="G7:H7"/>
    <mergeCell ref="C8:D8"/>
    <mergeCell ref="G8:H8"/>
    <mergeCell ref="C16:E16"/>
    <mergeCell ref="H16:I16"/>
    <mergeCell ref="C17:E17"/>
    <mergeCell ref="H17:I17"/>
  </mergeCells>
  <pageMargins left="0.7" right="0.7" top="0.75" bottom="0.75" header="0.3" footer="0.3"/>
  <pageSetup paperSize="9" scale="77" orientation="landscape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opLeftCell="A12" zoomScaleNormal="100" workbookViewId="0">
      <selection activeCell="C24" sqref="C24:E24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879</v>
      </c>
      <c r="D2" s="530"/>
      <c r="E2" s="530"/>
      <c r="F2" s="530"/>
      <c r="G2" s="530"/>
      <c r="H2" s="530"/>
      <c r="I2" s="531"/>
    </row>
    <row r="3" spans="1:9" ht="21.75" customHeight="1" x14ac:dyDescent="0.25">
      <c r="C3" s="563" t="s">
        <v>748</v>
      </c>
      <c r="D3" s="564"/>
      <c r="E3" s="564"/>
      <c r="F3" s="565"/>
      <c r="G3" s="566">
        <v>85136</v>
      </c>
      <c r="H3" s="567"/>
      <c r="I3" s="568"/>
    </row>
    <row r="4" spans="1:9" x14ac:dyDescent="0.25">
      <c r="C4" s="423"/>
      <c r="D4" s="355"/>
      <c r="E4" s="356" t="s">
        <v>0</v>
      </c>
      <c r="F4" s="356"/>
      <c r="G4" s="424" t="s">
        <v>1</v>
      </c>
      <c r="H4" s="538"/>
      <c r="I4" s="412"/>
    </row>
    <row r="5" spans="1:9" x14ac:dyDescent="0.25">
      <c r="C5" s="423"/>
      <c r="D5" s="355"/>
      <c r="E5" s="6" t="s">
        <v>3</v>
      </c>
      <c r="F5" s="6" t="s">
        <v>2</v>
      </c>
      <c r="G5" s="6" t="s">
        <v>3</v>
      </c>
      <c r="H5" s="6"/>
      <c r="I5" s="412"/>
    </row>
    <row r="6" spans="1:9" ht="30.75" customHeight="1" x14ac:dyDescent="0.25">
      <c r="C6" s="539" t="s">
        <v>880</v>
      </c>
      <c r="D6" s="540"/>
      <c r="E6" s="156">
        <v>68654.460000000006</v>
      </c>
      <c r="F6" s="156">
        <v>22621.25</v>
      </c>
      <c r="G6" s="541">
        <v>0</v>
      </c>
      <c r="H6" s="542"/>
      <c r="I6" s="27"/>
    </row>
    <row r="7" spans="1:9" x14ac:dyDescent="0.25">
      <c r="C7" s="532" t="s">
        <v>3</v>
      </c>
      <c r="D7" s="533"/>
      <c r="E7" s="158">
        <v>23169.66</v>
      </c>
      <c r="F7" s="158">
        <v>50289.599999999999</v>
      </c>
      <c r="G7" s="541">
        <v>0</v>
      </c>
      <c r="H7" s="542"/>
      <c r="I7" s="28"/>
    </row>
    <row r="8" spans="1:9" x14ac:dyDescent="0.25">
      <c r="C8" s="494" t="s">
        <v>625</v>
      </c>
      <c r="D8" s="495"/>
      <c r="E8" s="158">
        <v>1008.21</v>
      </c>
      <c r="F8" s="158">
        <v>1994.65</v>
      </c>
      <c r="G8" s="541">
        <v>0</v>
      </c>
      <c r="H8" s="542"/>
      <c r="I8" s="28"/>
    </row>
    <row r="9" spans="1:9" x14ac:dyDescent="0.25">
      <c r="C9" s="494" t="s">
        <v>840</v>
      </c>
      <c r="D9" s="495"/>
      <c r="E9" s="158">
        <v>6603</v>
      </c>
      <c r="F9" s="158">
        <v>21086</v>
      </c>
      <c r="G9" s="541">
        <v>0</v>
      </c>
      <c r="H9" s="542"/>
      <c r="I9" s="28"/>
    </row>
    <row r="10" spans="1:9" x14ac:dyDescent="0.25">
      <c r="C10" s="494" t="s">
        <v>872</v>
      </c>
      <c r="D10" s="495"/>
      <c r="E10" s="158">
        <v>0</v>
      </c>
      <c r="F10" s="158">
        <v>0</v>
      </c>
      <c r="G10" s="541">
        <v>0</v>
      </c>
      <c r="H10" s="542"/>
      <c r="I10" s="28"/>
    </row>
    <row r="11" spans="1:9" x14ac:dyDescent="0.25">
      <c r="C11" s="532" t="s">
        <v>6</v>
      </c>
      <c r="D11" s="533"/>
      <c r="E11" s="10">
        <v>103570.65</v>
      </c>
      <c r="F11" s="158">
        <v>86691.5</v>
      </c>
      <c r="G11" s="541">
        <v>0</v>
      </c>
      <c r="H11" s="542"/>
      <c r="I11" s="28"/>
    </row>
    <row r="12" spans="1:9" ht="36.75" customHeight="1" thickBot="1" x14ac:dyDescent="0.3">
      <c r="C12" s="420" t="s">
        <v>881</v>
      </c>
      <c r="D12" s="421"/>
      <c r="E12" s="157">
        <f>E6+E7+E8+E9+E10+F11-E11</f>
        <v>82556.180000000022</v>
      </c>
      <c r="F12" s="157">
        <f>F6+F7+F8+F9-F11</f>
        <v>9300</v>
      </c>
      <c r="G12" s="422">
        <f>G6+G7+G8+G9-G11</f>
        <v>0</v>
      </c>
      <c r="H12" s="422"/>
      <c r="I12" s="30"/>
    </row>
    <row r="13" spans="1:9" ht="15.75" thickBot="1" x14ac:dyDescent="0.3">
      <c r="A13" s="366"/>
      <c r="B13" s="366"/>
      <c r="C13" s="366"/>
      <c r="D13" s="366"/>
      <c r="E13" s="366"/>
      <c r="F13" s="366"/>
      <c r="G13" s="366"/>
      <c r="H13" s="366"/>
      <c r="I13" s="366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44317</v>
      </c>
      <c r="B17" s="163">
        <v>188</v>
      </c>
      <c r="C17" s="482" t="s">
        <v>529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44318</v>
      </c>
      <c r="B18" s="163">
        <v>188</v>
      </c>
      <c r="C18" s="482" t="s">
        <v>529</v>
      </c>
      <c r="D18" s="482"/>
      <c r="E18" s="482"/>
      <c r="F18" s="149"/>
      <c r="G18" s="89"/>
      <c r="H18" s="482"/>
      <c r="I18" s="482"/>
    </row>
    <row r="19" spans="1:9" s="125" customFormat="1" ht="15" customHeight="1" x14ac:dyDescent="0.25">
      <c r="A19" s="149">
        <v>44320</v>
      </c>
      <c r="B19" s="163">
        <v>1000</v>
      </c>
      <c r="C19" s="482" t="s">
        <v>628</v>
      </c>
      <c r="D19" s="482"/>
      <c r="E19" s="482"/>
      <c r="F19" s="149"/>
      <c r="G19" s="89"/>
      <c r="H19" s="482"/>
      <c r="I19" s="482"/>
    </row>
    <row r="20" spans="1:9" s="125" customFormat="1" ht="15" customHeight="1" x14ac:dyDescent="0.25">
      <c r="A20" s="149">
        <v>44320</v>
      </c>
      <c r="B20" s="163">
        <v>1.19</v>
      </c>
      <c r="C20" s="491" t="s">
        <v>217</v>
      </c>
      <c r="D20" s="512"/>
      <c r="E20" s="543"/>
      <c r="F20" s="149"/>
      <c r="G20" s="89"/>
      <c r="H20" s="482"/>
      <c r="I20" s="482"/>
    </row>
    <row r="21" spans="1:9" s="125" customFormat="1" ht="15" customHeight="1" x14ac:dyDescent="0.25">
      <c r="A21" s="149">
        <v>44321</v>
      </c>
      <c r="B21" s="163">
        <v>500</v>
      </c>
      <c r="C21" s="482" t="s">
        <v>628</v>
      </c>
      <c r="D21" s="482"/>
      <c r="E21" s="482"/>
      <c r="F21" s="149"/>
      <c r="G21" s="89"/>
      <c r="H21" s="475"/>
      <c r="I21" s="534"/>
    </row>
    <row r="22" spans="1:9" s="125" customFormat="1" ht="15" customHeight="1" x14ac:dyDescent="0.25">
      <c r="A22" s="149">
        <v>44321</v>
      </c>
      <c r="B22" s="163">
        <v>1.19</v>
      </c>
      <c r="C22" s="491" t="s">
        <v>217</v>
      </c>
      <c r="D22" s="512"/>
      <c r="E22" s="543"/>
      <c r="F22" s="149"/>
      <c r="G22" s="89"/>
      <c r="H22" s="145"/>
      <c r="I22" s="155"/>
    </row>
    <row r="23" spans="1:9" s="125" customFormat="1" ht="15" customHeight="1" x14ac:dyDescent="0.25">
      <c r="A23" s="149">
        <v>44321</v>
      </c>
      <c r="B23" s="163">
        <v>3574.98</v>
      </c>
      <c r="C23" s="553" t="s">
        <v>687</v>
      </c>
      <c r="D23" s="545"/>
      <c r="E23" s="546"/>
      <c r="F23" s="149"/>
      <c r="G23" s="89"/>
      <c r="H23" s="482"/>
      <c r="I23" s="482"/>
    </row>
    <row r="24" spans="1:9" s="125" customFormat="1" ht="15" customHeight="1" x14ac:dyDescent="0.25">
      <c r="A24" s="149">
        <v>44321</v>
      </c>
      <c r="B24" s="163">
        <v>2500</v>
      </c>
      <c r="C24" s="482" t="s">
        <v>626</v>
      </c>
      <c r="D24" s="482"/>
      <c r="E24" s="482"/>
      <c r="F24" s="149"/>
      <c r="G24" s="89"/>
      <c r="H24" s="475"/>
      <c r="I24" s="534"/>
    </row>
    <row r="25" spans="1:9" s="125" customFormat="1" ht="15" customHeight="1" x14ac:dyDescent="0.25">
      <c r="A25" s="149">
        <v>44321</v>
      </c>
      <c r="B25" s="163">
        <v>2.39</v>
      </c>
      <c r="C25" s="491" t="s">
        <v>217</v>
      </c>
      <c r="D25" s="512"/>
      <c r="E25" s="543"/>
      <c r="F25" s="149"/>
      <c r="G25" s="89"/>
      <c r="H25" s="145"/>
      <c r="I25" s="155"/>
    </row>
    <row r="26" spans="1:9" s="125" customFormat="1" ht="15" customHeight="1" x14ac:dyDescent="0.25">
      <c r="A26" s="149">
        <v>44321</v>
      </c>
      <c r="B26" s="163">
        <v>4045.55</v>
      </c>
      <c r="C26" s="554" t="s">
        <v>686</v>
      </c>
      <c r="D26" s="548"/>
      <c r="E26" s="549"/>
      <c r="F26" s="149"/>
      <c r="G26" s="89"/>
      <c r="H26" s="482"/>
      <c r="I26" s="482"/>
    </row>
    <row r="27" spans="1:9" s="125" customFormat="1" ht="15" customHeight="1" x14ac:dyDescent="0.25">
      <c r="A27" s="149">
        <v>44321</v>
      </c>
      <c r="B27" s="163">
        <v>3709.14</v>
      </c>
      <c r="C27" s="547" t="s">
        <v>768</v>
      </c>
      <c r="D27" s="548"/>
      <c r="E27" s="549"/>
      <c r="F27" s="149"/>
      <c r="G27" s="89"/>
      <c r="H27" s="475"/>
      <c r="I27" s="534"/>
    </row>
    <row r="28" spans="1:9" s="125" customFormat="1" ht="15" customHeight="1" x14ac:dyDescent="0.25">
      <c r="A28" s="149">
        <v>44321</v>
      </c>
      <c r="B28" s="163">
        <v>3574.98</v>
      </c>
      <c r="C28" s="554" t="s">
        <v>725</v>
      </c>
      <c r="D28" s="548"/>
      <c r="E28" s="549"/>
      <c r="F28" s="149"/>
      <c r="G28" s="89"/>
      <c r="H28" s="482"/>
      <c r="I28" s="482"/>
    </row>
    <row r="29" spans="1:9" s="125" customFormat="1" ht="15" customHeight="1" x14ac:dyDescent="0.25">
      <c r="A29" s="149">
        <v>44321</v>
      </c>
      <c r="B29" s="163">
        <v>3655.48</v>
      </c>
      <c r="C29" s="554" t="s">
        <v>684</v>
      </c>
      <c r="D29" s="548"/>
      <c r="E29" s="549"/>
      <c r="F29" s="149"/>
      <c r="G29" s="89"/>
      <c r="H29" s="482"/>
      <c r="I29" s="482"/>
    </row>
    <row r="30" spans="1:9" s="125" customFormat="1" ht="15" customHeight="1" x14ac:dyDescent="0.25">
      <c r="A30" s="149">
        <v>44321</v>
      </c>
      <c r="B30" s="163">
        <v>3628.65</v>
      </c>
      <c r="C30" s="554" t="s">
        <v>683</v>
      </c>
      <c r="D30" s="548"/>
      <c r="E30" s="549"/>
      <c r="F30" s="149"/>
      <c r="G30" s="89"/>
      <c r="H30" s="475"/>
      <c r="I30" s="534"/>
    </row>
    <row r="31" spans="1:9" s="125" customFormat="1" ht="15" customHeight="1" x14ac:dyDescent="0.25">
      <c r="A31" s="149">
        <v>44321</v>
      </c>
      <c r="B31" s="163">
        <v>3574.98</v>
      </c>
      <c r="C31" s="554" t="s">
        <v>699</v>
      </c>
      <c r="D31" s="548"/>
      <c r="E31" s="549"/>
      <c r="F31" s="149"/>
      <c r="G31" s="89"/>
      <c r="H31" s="482"/>
      <c r="I31" s="482"/>
    </row>
    <row r="32" spans="1:9" s="125" customFormat="1" ht="15" customHeight="1" x14ac:dyDescent="0.25">
      <c r="A32" s="149">
        <v>44321</v>
      </c>
      <c r="B32" s="163">
        <v>3574.98</v>
      </c>
      <c r="C32" s="554" t="s">
        <v>388</v>
      </c>
      <c r="D32" s="548"/>
      <c r="E32" s="549"/>
      <c r="F32" s="149"/>
      <c r="G32" s="89"/>
      <c r="H32" s="50"/>
      <c r="I32" s="161"/>
    </row>
    <row r="33" spans="1:9" s="125" customFormat="1" ht="15" customHeight="1" x14ac:dyDescent="0.25">
      <c r="A33" s="149">
        <v>44321</v>
      </c>
      <c r="B33" s="163">
        <v>3655.48</v>
      </c>
      <c r="C33" s="554" t="s">
        <v>681</v>
      </c>
      <c r="D33" s="548"/>
      <c r="E33" s="549"/>
      <c r="F33" s="149"/>
      <c r="G33" s="89"/>
      <c r="H33" s="475"/>
      <c r="I33" s="534"/>
    </row>
    <row r="34" spans="1:9" s="125" customFormat="1" ht="15" customHeight="1" x14ac:dyDescent="0.25">
      <c r="A34" s="149">
        <v>44321</v>
      </c>
      <c r="B34" s="163">
        <v>3574.98</v>
      </c>
      <c r="C34" s="569" t="s">
        <v>853</v>
      </c>
      <c r="D34" s="512"/>
      <c r="E34" s="543"/>
      <c r="F34" s="149"/>
      <c r="G34" s="89"/>
      <c r="H34" s="145"/>
      <c r="I34" s="155"/>
    </row>
    <row r="35" spans="1:9" s="125" customFormat="1" ht="15" customHeight="1" x14ac:dyDescent="0.25">
      <c r="A35" s="149">
        <v>44321</v>
      </c>
      <c r="B35" s="163">
        <v>3602.47</v>
      </c>
      <c r="C35" s="554" t="s">
        <v>816</v>
      </c>
      <c r="D35" s="548"/>
      <c r="E35" s="549"/>
      <c r="F35" s="149"/>
      <c r="G35" s="89"/>
      <c r="H35" s="145"/>
      <c r="I35" s="155"/>
    </row>
    <row r="36" spans="1:9" s="125" customFormat="1" ht="15" customHeight="1" x14ac:dyDescent="0.25">
      <c r="A36" s="149">
        <v>44321</v>
      </c>
      <c r="B36" s="163">
        <v>3668.89</v>
      </c>
      <c r="C36" s="555" t="s">
        <v>726</v>
      </c>
      <c r="D36" s="551"/>
      <c r="E36" s="552"/>
      <c r="F36" s="149"/>
      <c r="G36" s="89"/>
      <c r="H36" s="475"/>
      <c r="I36" s="534"/>
    </row>
    <row r="37" spans="1:9" s="125" customFormat="1" ht="15" customHeight="1" x14ac:dyDescent="0.25">
      <c r="A37" s="149">
        <v>44321</v>
      </c>
      <c r="B37" s="163">
        <v>3458.57</v>
      </c>
      <c r="C37" s="491" t="s">
        <v>882</v>
      </c>
      <c r="D37" s="512"/>
      <c r="E37" s="543"/>
      <c r="F37" s="149"/>
      <c r="G37" s="89"/>
      <c r="H37" s="145"/>
      <c r="I37" s="155"/>
    </row>
    <row r="38" spans="1:9" s="125" customFormat="1" ht="15" customHeight="1" x14ac:dyDescent="0.25">
      <c r="A38" s="149">
        <v>44321</v>
      </c>
      <c r="B38" s="163">
        <v>2.39</v>
      </c>
      <c r="C38" s="491" t="s">
        <v>217</v>
      </c>
      <c r="D38" s="512"/>
      <c r="E38" s="543"/>
      <c r="F38" s="149"/>
      <c r="G38" s="89"/>
      <c r="H38" s="475"/>
      <c r="I38" s="534"/>
    </row>
    <row r="39" spans="1:9" s="125" customFormat="1" ht="15" customHeight="1" x14ac:dyDescent="0.25">
      <c r="A39" s="149">
        <v>44321</v>
      </c>
      <c r="B39" s="163">
        <v>2.39</v>
      </c>
      <c r="C39" s="491" t="s">
        <v>217</v>
      </c>
      <c r="D39" s="512"/>
      <c r="E39" s="543"/>
      <c r="F39" s="149"/>
      <c r="G39" s="89"/>
      <c r="H39" s="475"/>
      <c r="I39" s="534"/>
    </row>
    <row r="40" spans="1:9" s="125" customFormat="1" ht="15" customHeight="1" x14ac:dyDescent="0.25">
      <c r="A40" s="149">
        <v>44321</v>
      </c>
      <c r="B40" s="163">
        <v>197</v>
      </c>
      <c r="C40" s="482" t="s">
        <v>529</v>
      </c>
      <c r="D40" s="482"/>
      <c r="E40" s="482"/>
      <c r="F40" s="149"/>
      <c r="G40" s="89"/>
      <c r="H40" s="145"/>
      <c r="I40" s="155"/>
    </row>
    <row r="41" spans="1:9" s="125" customFormat="1" ht="15" customHeight="1" x14ac:dyDescent="0.25">
      <c r="A41" s="149">
        <v>44322</v>
      </c>
      <c r="B41" s="163">
        <v>2171.1999999999998</v>
      </c>
      <c r="C41" s="491" t="s">
        <v>883</v>
      </c>
      <c r="D41" s="512"/>
      <c r="E41" s="543"/>
      <c r="F41" s="149"/>
      <c r="G41" s="89"/>
      <c r="H41" s="145"/>
      <c r="I41" s="155"/>
    </row>
    <row r="42" spans="1:9" s="125" customFormat="1" ht="15" customHeight="1" x14ac:dyDescent="0.25">
      <c r="A42" s="149">
        <v>44322</v>
      </c>
      <c r="B42" s="163">
        <v>2.39</v>
      </c>
      <c r="C42" s="491" t="s">
        <v>217</v>
      </c>
      <c r="D42" s="512"/>
      <c r="E42" s="543"/>
      <c r="F42" s="149"/>
      <c r="G42" s="89"/>
      <c r="H42" s="475"/>
      <c r="I42" s="534"/>
    </row>
    <row r="43" spans="1:9" s="125" customFormat="1" ht="15" customHeight="1" x14ac:dyDescent="0.25">
      <c r="A43" s="149">
        <v>44322</v>
      </c>
      <c r="B43" s="170">
        <v>39</v>
      </c>
      <c r="C43" s="482" t="s">
        <v>239</v>
      </c>
      <c r="D43" s="482"/>
      <c r="E43" s="482"/>
      <c r="F43" s="149"/>
      <c r="G43" s="89"/>
      <c r="H43" s="475"/>
      <c r="I43" s="534"/>
    </row>
    <row r="44" spans="1:9" s="125" customFormat="1" ht="15" customHeight="1" x14ac:dyDescent="0.25">
      <c r="A44" s="149">
        <v>44325</v>
      </c>
      <c r="B44" s="163">
        <v>197</v>
      </c>
      <c r="C44" s="482" t="s">
        <v>529</v>
      </c>
      <c r="D44" s="482"/>
      <c r="E44" s="482"/>
      <c r="F44" s="149"/>
      <c r="G44" s="89"/>
      <c r="H44" s="475"/>
      <c r="I44" s="534"/>
    </row>
    <row r="45" spans="1:9" s="125" customFormat="1" ht="15" customHeight="1" x14ac:dyDescent="0.25">
      <c r="A45" s="149">
        <v>44326</v>
      </c>
      <c r="B45" s="163">
        <v>1000</v>
      </c>
      <c r="C45" s="482" t="s">
        <v>628</v>
      </c>
      <c r="D45" s="482"/>
      <c r="E45" s="482"/>
      <c r="F45" s="149"/>
      <c r="G45" s="89"/>
      <c r="H45" s="145"/>
      <c r="I45" s="155"/>
    </row>
    <row r="46" spans="1:9" s="125" customFormat="1" ht="15" customHeight="1" x14ac:dyDescent="0.25">
      <c r="A46" s="149">
        <v>44326</v>
      </c>
      <c r="B46" s="163">
        <v>1.19</v>
      </c>
      <c r="C46" s="491" t="s">
        <v>217</v>
      </c>
      <c r="D46" s="512"/>
      <c r="E46" s="543"/>
      <c r="F46" s="149"/>
      <c r="G46" s="89"/>
      <c r="H46" s="475"/>
      <c r="I46" s="534"/>
    </row>
    <row r="47" spans="1:9" s="125" customFormat="1" ht="15" customHeight="1" x14ac:dyDescent="0.25">
      <c r="A47" s="149">
        <v>44327</v>
      </c>
      <c r="B47" s="163">
        <v>4000</v>
      </c>
      <c r="C47" s="482" t="s">
        <v>628</v>
      </c>
      <c r="D47" s="482"/>
      <c r="E47" s="482"/>
      <c r="F47" s="149"/>
      <c r="G47" s="89"/>
      <c r="H47" s="475"/>
      <c r="I47" s="534"/>
    </row>
    <row r="48" spans="1:9" s="125" customFormat="1" ht="15" customHeight="1" x14ac:dyDescent="0.25">
      <c r="A48" s="149">
        <v>44327</v>
      </c>
      <c r="B48" s="163">
        <v>2.39</v>
      </c>
      <c r="C48" s="491" t="s">
        <v>217</v>
      </c>
      <c r="D48" s="512"/>
      <c r="E48" s="543"/>
      <c r="F48" s="149"/>
      <c r="G48" s="89"/>
      <c r="H48" s="145"/>
      <c r="I48" s="155"/>
    </row>
    <row r="49" spans="1:9" s="125" customFormat="1" ht="15" customHeight="1" x14ac:dyDescent="0.25">
      <c r="A49" s="149">
        <v>44327</v>
      </c>
      <c r="B49" s="163">
        <v>210.8</v>
      </c>
      <c r="C49" s="482" t="s">
        <v>273</v>
      </c>
      <c r="D49" s="482"/>
      <c r="E49" s="482"/>
      <c r="F49" s="149"/>
      <c r="G49" s="89"/>
      <c r="H49" s="145"/>
      <c r="I49" s="155"/>
    </row>
    <row r="50" spans="1:9" s="125" customFormat="1" ht="15" customHeight="1" x14ac:dyDescent="0.25">
      <c r="A50" s="149">
        <v>44333</v>
      </c>
      <c r="B50" s="163">
        <v>436</v>
      </c>
      <c r="C50" s="491" t="s">
        <v>884</v>
      </c>
      <c r="D50" s="512"/>
      <c r="E50" s="543"/>
      <c r="F50" s="149"/>
      <c r="G50" s="89"/>
      <c r="H50" s="475"/>
      <c r="I50" s="534"/>
    </row>
    <row r="51" spans="1:9" s="125" customFormat="1" ht="15" customHeight="1" x14ac:dyDescent="0.25">
      <c r="A51" s="149">
        <v>44333</v>
      </c>
      <c r="B51" s="163">
        <v>1.19</v>
      </c>
      <c r="C51" s="491" t="s">
        <v>217</v>
      </c>
      <c r="D51" s="512"/>
      <c r="E51" s="543"/>
      <c r="F51" s="149"/>
      <c r="G51" s="89"/>
      <c r="H51" s="145"/>
      <c r="I51" s="155"/>
    </row>
    <row r="52" spans="1:9" s="125" customFormat="1" ht="15" customHeight="1" x14ac:dyDescent="0.25">
      <c r="A52" s="149">
        <v>44333</v>
      </c>
      <c r="B52" s="163">
        <v>165</v>
      </c>
      <c r="C52" s="482" t="s">
        <v>18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44333</v>
      </c>
      <c r="B53" s="163">
        <v>61</v>
      </c>
      <c r="C53" s="482" t="s">
        <v>19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44333</v>
      </c>
      <c r="B54" s="163">
        <v>136</v>
      </c>
      <c r="C54" s="482" t="s">
        <v>194</v>
      </c>
      <c r="D54" s="482"/>
      <c r="E54" s="482"/>
      <c r="F54" s="149"/>
      <c r="G54" s="89"/>
      <c r="H54" s="475"/>
      <c r="I54" s="534"/>
    </row>
    <row r="55" spans="1:9" s="125" customFormat="1" ht="15" customHeight="1" x14ac:dyDescent="0.25">
      <c r="A55" s="149">
        <v>44333</v>
      </c>
      <c r="B55" s="163">
        <v>1487</v>
      </c>
      <c r="C55" s="482" t="s">
        <v>20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44333</v>
      </c>
      <c r="B56" s="163">
        <v>92</v>
      </c>
      <c r="C56" s="482" t="s">
        <v>21</v>
      </c>
      <c r="D56" s="482"/>
      <c r="E56" s="482"/>
      <c r="F56" s="149"/>
      <c r="G56" s="89"/>
      <c r="H56" s="475"/>
      <c r="I56" s="534"/>
    </row>
    <row r="57" spans="1:9" s="125" customFormat="1" ht="15" customHeight="1" x14ac:dyDescent="0.25">
      <c r="A57" s="149">
        <v>44333</v>
      </c>
      <c r="B57" s="163">
        <v>660</v>
      </c>
      <c r="C57" s="569" t="s">
        <v>543</v>
      </c>
      <c r="D57" s="512"/>
      <c r="E57" s="543"/>
      <c r="F57" s="149"/>
      <c r="G57" s="89"/>
      <c r="H57" s="145"/>
      <c r="I57" s="155"/>
    </row>
    <row r="58" spans="1:9" s="125" customFormat="1" ht="15" customHeight="1" x14ac:dyDescent="0.25">
      <c r="A58" s="149">
        <v>44333</v>
      </c>
      <c r="B58" s="163">
        <v>323</v>
      </c>
      <c r="C58" s="482" t="s">
        <v>570</v>
      </c>
      <c r="D58" s="482"/>
      <c r="E58" s="482"/>
      <c r="F58" s="149"/>
      <c r="G58" s="89"/>
      <c r="H58" s="145"/>
      <c r="I58" s="155"/>
    </row>
    <row r="59" spans="1:9" s="125" customFormat="1" ht="15" customHeight="1" x14ac:dyDescent="0.25">
      <c r="A59" s="149">
        <v>44333</v>
      </c>
      <c r="B59" s="163">
        <v>147</v>
      </c>
      <c r="C59" s="482" t="s">
        <v>18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44335</v>
      </c>
      <c r="B60" s="163">
        <v>500</v>
      </c>
      <c r="C60" s="482" t="s">
        <v>628</v>
      </c>
      <c r="D60" s="482"/>
      <c r="E60" s="482"/>
      <c r="F60" s="149"/>
      <c r="G60" s="89"/>
      <c r="H60" s="475"/>
      <c r="I60" s="534"/>
    </row>
    <row r="61" spans="1:9" s="125" customFormat="1" ht="15" customHeight="1" x14ac:dyDescent="0.25">
      <c r="A61" s="149">
        <v>44335</v>
      </c>
      <c r="B61" s="163">
        <v>1.19</v>
      </c>
      <c r="C61" s="491" t="s">
        <v>217</v>
      </c>
      <c r="D61" s="512"/>
      <c r="E61" s="543"/>
      <c r="F61" s="149"/>
      <c r="G61" s="89"/>
      <c r="H61" s="145"/>
      <c r="I61" s="155"/>
    </row>
    <row r="62" spans="1:9" s="125" customFormat="1" ht="15" customHeight="1" x14ac:dyDescent="0.25">
      <c r="A62" s="149">
        <v>44335</v>
      </c>
      <c r="B62" s="163">
        <v>500</v>
      </c>
      <c r="C62" s="482" t="s">
        <v>628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44335</v>
      </c>
      <c r="B63" s="163">
        <v>1.19</v>
      </c>
      <c r="C63" s="491" t="s">
        <v>217</v>
      </c>
      <c r="D63" s="512"/>
      <c r="E63" s="543"/>
      <c r="F63" s="149"/>
      <c r="G63" s="89"/>
      <c r="H63" s="145"/>
      <c r="I63" s="155"/>
    </row>
    <row r="64" spans="1:9" s="125" customFormat="1" ht="15" customHeight="1" x14ac:dyDescent="0.25">
      <c r="A64" s="149">
        <v>44335</v>
      </c>
      <c r="B64" s="163">
        <v>579.14</v>
      </c>
      <c r="C64" s="482" t="s">
        <v>885</v>
      </c>
      <c r="D64" s="482"/>
      <c r="E64" s="482"/>
      <c r="F64" s="149"/>
      <c r="G64" s="89"/>
      <c r="H64" s="145"/>
      <c r="I64" s="155"/>
    </row>
    <row r="65" spans="1:9" s="125" customFormat="1" ht="15" customHeight="1" x14ac:dyDescent="0.25">
      <c r="A65" s="149">
        <v>44335</v>
      </c>
      <c r="B65" s="163">
        <v>1.19</v>
      </c>
      <c r="C65" s="491" t="s">
        <v>217</v>
      </c>
      <c r="D65" s="512"/>
      <c r="E65" s="543"/>
      <c r="F65" s="149"/>
      <c r="G65" s="89"/>
      <c r="H65" s="145"/>
      <c r="I65" s="155"/>
    </row>
    <row r="66" spans="1:9" s="125" customFormat="1" ht="15" customHeight="1" x14ac:dyDescent="0.25">
      <c r="A66" s="149">
        <v>44335</v>
      </c>
      <c r="B66" s="163">
        <v>197</v>
      </c>
      <c r="C66" s="482" t="s">
        <v>529</v>
      </c>
      <c r="D66" s="482"/>
      <c r="E66" s="482"/>
      <c r="F66" s="149"/>
      <c r="G66" s="89"/>
      <c r="H66" s="145"/>
      <c r="I66" s="155"/>
    </row>
    <row r="67" spans="1:9" s="125" customFormat="1" ht="15" customHeight="1" x14ac:dyDescent="0.25">
      <c r="A67" s="149">
        <v>44336</v>
      </c>
      <c r="B67" s="163">
        <v>1500</v>
      </c>
      <c r="C67" s="482" t="s">
        <v>628</v>
      </c>
      <c r="D67" s="482"/>
      <c r="E67" s="482"/>
      <c r="F67" s="149"/>
      <c r="G67" s="89"/>
      <c r="H67" s="145"/>
      <c r="I67" s="155"/>
    </row>
    <row r="68" spans="1:9" s="125" customFormat="1" ht="15" customHeight="1" x14ac:dyDescent="0.25">
      <c r="A68" s="149">
        <v>44336</v>
      </c>
      <c r="B68" s="163">
        <v>3.59</v>
      </c>
      <c r="C68" s="491" t="s">
        <v>217</v>
      </c>
      <c r="D68" s="512"/>
      <c r="E68" s="543"/>
      <c r="F68" s="149"/>
      <c r="G68" s="89"/>
      <c r="H68" s="145"/>
      <c r="I68" s="155"/>
    </row>
    <row r="69" spans="1:9" s="125" customFormat="1" ht="15" customHeight="1" x14ac:dyDescent="0.25">
      <c r="A69" s="149">
        <v>44337</v>
      </c>
      <c r="B69" s="163">
        <v>3000</v>
      </c>
      <c r="C69" s="482" t="s">
        <v>628</v>
      </c>
      <c r="D69" s="482"/>
      <c r="E69" s="482"/>
      <c r="F69" s="149"/>
      <c r="G69" s="89"/>
      <c r="H69" s="145"/>
      <c r="I69" s="155"/>
    </row>
    <row r="70" spans="1:9" s="125" customFormat="1" ht="15" customHeight="1" x14ac:dyDescent="0.25">
      <c r="A70" s="149">
        <v>44337</v>
      </c>
      <c r="B70" s="163">
        <v>2.39</v>
      </c>
      <c r="C70" s="491" t="s">
        <v>217</v>
      </c>
      <c r="D70" s="512"/>
      <c r="E70" s="543"/>
      <c r="F70" s="149"/>
      <c r="G70" s="89"/>
      <c r="H70" s="145"/>
      <c r="I70" s="155"/>
    </row>
    <row r="71" spans="1:9" s="125" customFormat="1" ht="15" customHeight="1" x14ac:dyDescent="0.25">
      <c r="A71" s="149">
        <v>44338</v>
      </c>
      <c r="B71" s="163">
        <v>197</v>
      </c>
      <c r="C71" s="482" t="s">
        <v>529</v>
      </c>
      <c r="D71" s="482"/>
      <c r="E71" s="482"/>
      <c r="F71" s="149"/>
      <c r="G71" s="89"/>
      <c r="H71" s="145"/>
      <c r="I71" s="155"/>
    </row>
    <row r="72" spans="1:9" s="125" customFormat="1" ht="15" customHeight="1" x14ac:dyDescent="0.25">
      <c r="A72" s="149">
        <v>44340</v>
      </c>
      <c r="B72" s="163">
        <v>1000</v>
      </c>
      <c r="C72" s="482" t="s">
        <v>886</v>
      </c>
      <c r="D72" s="482"/>
      <c r="E72" s="482"/>
      <c r="F72" s="149"/>
      <c r="G72" s="89"/>
      <c r="H72" s="145"/>
      <c r="I72" s="155"/>
    </row>
    <row r="73" spans="1:9" s="125" customFormat="1" ht="15" customHeight="1" x14ac:dyDescent="0.25">
      <c r="A73" s="149">
        <v>44340</v>
      </c>
      <c r="B73" s="163">
        <v>0.6</v>
      </c>
      <c r="C73" s="491" t="s">
        <v>217</v>
      </c>
      <c r="D73" s="512"/>
      <c r="E73" s="543"/>
      <c r="F73" s="149"/>
      <c r="G73" s="89"/>
      <c r="H73" s="145"/>
      <c r="I73" s="155"/>
    </row>
    <row r="74" spans="1:9" s="125" customFormat="1" ht="15" customHeight="1" x14ac:dyDescent="0.25">
      <c r="A74" s="149">
        <v>44342</v>
      </c>
      <c r="B74" s="163">
        <v>400.66</v>
      </c>
      <c r="C74" s="482" t="s">
        <v>886</v>
      </c>
      <c r="D74" s="482"/>
      <c r="E74" s="482"/>
      <c r="F74" s="149"/>
      <c r="G74" s="89"/>
      <c r="H74" s="145"/>
      <c r="I74" s="155"/>
    </row>
    <row r="75" spans="1:9" s="125" customFormat="1" ht="15" customHeight="1" x14ac:dyDescent="0.25">
      <c r="A75" s="149">
        <v>44342</v>
      </c>
      <c r="B75" s="163">
        <v>1.19</v>
      </c>
      <c r="C75" s="491" t="s">
        <v>217</v>
      </c>
      <c r="D75" s="512"/>
      <c r="E75" s="543"/>
      <c r="F75" s="149"/>
      <c r="G75" s="89"/>
      <c r="H75" s="145"/>
      <c r="I75" s="155"/>
    </row>
    <row r="76" spans="1:9" s="125" customFormat="1" ht="15" customHeight="1" x14ac:dyDescent="0.25">
      <c r="A76" s="149">
        <v>44342</v>
      </c>
      <c r="B76" s="163">
        <v>1000</v>
      </c>
      <c r="C76" s="482" t="s">
        <v>628</v>
      </c>
      <c r="D76" s="482"/>
      <c r="E76" s="482"/>
      <c r="F76" s="149"/>
      <c r="G76" s="89"/>
      <c r="H76" s="145"/>
      <c r="I76" s="155"/>
    </row>
    <row r="77" spans="1:9" s="125" customFormat="1" ht="15" customHeight="1" x14ac:dyDescent="0.25">
      <c r="A77" s="149">
        <v>44342</v>
      </c>
      <c r="B77" s="163">
        <v>0.6</v>
      </c>
      <c r="C77" s="491" t="s">
        <v>217</v>
      </c>
      <c r="D77" s="512"/>
      <c r="E77" s="543"/>
      <c r="F77" s="149"/>
      <c r="G77" s="89"/>
      <c r="H77" s="145"/>
      <c r="I77" s="155"/>
    </row>
    <row r="78" spans="1:9" s="125" customFormat="1" ht="15" customHeight="1" x14ac:dyDescent="0.25">
      <c r="A78" s="149">
        <v>44343</v>
      </c>
      <c r="B78" s="163">
        <v>237</v>
      </c>
      <c r="C78" s="491" t="s">
        <v>887</v>
      </c>
      <c r="D78" s="512"/>
      <c r="E78" s="543"/>
      <c r="F78" s="149"/>
      <c r="G78" s="89"/>
      <c r="H78" s="145"/>
      <c r="I78" s="155"/>
    </row>
    <row r="79" spans="1:9" s="125" customFormat="1" ht="15" customHeight="1" x14ac:dyDescent="0.25">
      <c r="A79" s="149">
        <v>44343</v>
      </c>
      <c r="B79" s="163">
        <v>1.19</v>
      </c>
      <c r="C79" s="491" t="s">
        <v>217</v>
      </c>
      <c r="D79" s="512"/>
      <c r="E79" s="543"/>
      <c r="F79" s="149"/>
      <c r="G79" s="89"/>
      <c r="H79" s="145"/>
      <c r="I79" s="155"/>
    </row>
    <row r="80" spans="1:9" s="125" customFormat="1" ht="15" customHeight="1" x14ac:dyDescent="0.25">
      <c r="A80" s="149">
        <v>44343</v>
      </c>
      <c r="B80" s="163">
        <v>197</v>
      </c>
      <c r="C80" s="482" t="s">
        <v>529</v>
      </c>
      <c r="D80" s="482"/>
      <c r="E80" s="482"/>
      <c r="F80" s="149"/>
      <c r="G80" s="89"/>
      <c r="H80" s="145"/>
      <c r="I80" s="155"/>
    </row>
    <row r="81" spans="1:9" s="125" customFormat="1" ht="15" customHeight="1" x14ac:dyDescent="0.25">
      <c r="A81" s="149">
        <v>44344</v>
      </c>
      <c r="B81" s="163">
        <v>2500</v>
      </c>
      <c r="C81" s="482" t="s">
        <v>628</v>
      </c>
      <c r="D81" s="482"/>
      <c r="E81" s="482"/>
      <c r="F81" s="149"/>
      <c r="G81" s="89"/>
      <c r="H81" s="145"/>
      <c r="I81" s="155"/>
    </row>
    <row r="82" spans="1:9" s="125" customFormat="1" ht="15" customHeight="1" x14ac:dyDescent="0.25">
      <c r="A82" s="149">
        <v>44344</v>
      </c>
      <c r="B82" s="163">
        <v>2.39</v>
      </c>
      <c r="C82" s="491" t="s">
        <v>217</v>
      </c>
      <c r="D82" s="512"/>
      <c r="E82" s="543"/>
      <c r="F82" s="149"/>
      <c r="G82" s="89"/>
      <c r="H82" s="145"/>
      <c r="I82" s="155"/>
    </row>
    <row r="83" spans="1:9" s="125" customFormat="1" ht="15" customHeight="1" x14ac:dyDescent="0.25">
      <c r="A83" s="149">
        <v>44344</v>
      </c>
      <c r="B83" s="163">
        <v>197</v>
      </c>
      <c r="C83" s="482" t="s">
        <v>529</v>
      </c>
      <c r="D83" s="482"/>
      <c r="E83" s="482"/>
      <c r="F83" s="149"/>
      <c r="G83" s="89"/>
      <c r="H83" s="145"/>
      <c r="I83" s="155"/>
    </row>
    <row r="84" spans="1:9" s="125" customFormat="1" ht="15" customHeight="1" x14ac:dyDescent="0.25">
      <c r="A84" s="149">
        <v>44346</v>
      </c>
      <c r="B84" s="163">
        <v>197</v>
      </c>
      <c r="C84" s="482" t="s">
        <v>529</v>
      </c>
      <c r="D84" s="482"/>
      <c r="E84" s="482"/>
      <c r="F84" s="149"/>
      <c r="G84" s="89"/>
      <c r="H84" s="145"/>
      <c r="I84" s="155"/>
    </row>
    <row r="85" spans="1:9" s="125" customFormat="1" ht="15" customHeight="1" x14ac:dyDescent="0.25">
      <c r="A85" s="149">
        <v>44347</v>
      </c>
      <c r="B85" s="163">
        <v>1500</v>
      </c>
      <c r="C85" s="482" t="s">
        <v>628</v>
      </c>
      <c r="D85" s="482"/>
      <c r="E85" s="482"/>
      <c r="F85" s="149"/>
      <c r="G85" s="89"/>
      <c r="H85" s="145"/>
      <c r="I85" s="155"/>
    </row>
    <row r="86" spans="1:9" s="125" customFormat="1" ht="15" customHeight="1" x14ac:dyDescent="0.25">
      <c r="A86" s="149">
        <v>44347</v>
      </c>
      <c r="B86" s="163">
        <v>1.19</v>
      </c>
      <c r="C86" s="491" t="s">
        <v>217</v>
      </c>
      <c r="D86" s="512"/>
      <c r="E86" s="543"/>
      <c r="F86" s="149"/>
      <c r="G86" s="89"/>
      <c r="H86" s="145"/>
      <c r="I86" s="155"/>
    </row>
    <row r="87" spans="1:9" s="125" customFormat="1" ht="15" customHeight="1" x14ac:dyDescent="0.25">
      <c r="A87" s="149">
        <v>44347</v>
      </c>
      <c r="B87" s="163">
        <v>941</v>
      </c>
      <c r="C87" s="547" t="s">
        <v>289</v>
      </c>
      <c r="D87" s="548"/>
      <c r="E87" s="549"/>
      <c r="F87" s="149"/>
      <c r="G87" s="89"/>
      <c r="H87" s="145"/>
      <c r="I87" s="155"/>
    </row>
    <row r="88" spans="1:9" s="125" customFormat="1" ht="15" customHeight="1" x14ac:dyDescent="0.25">
      <c r="A88" s="149">
        <v>44347</v>
      </c>
      <c r="B88" s="163">
        <v>0.6</v>
      </c>
      <c r="C88" s="491" t="s">
        <v>217</v>
      </c>
      <c r="D88" s="512"/>
      <c r="E88" s="543"/>
      <c r="F88" s="149"/>
      <c r="G88" s="89"/>
      <c r="H88" s="145"/>
      <c r="I88" s="155"/>
    </row>
    <row r="89" spans="1:9" s="125" customFormat="1" ht="15" customHeight="1" x14ac:dyDescent="0.25">
      <c r="A89" s="149">
        <v>44347</v>
      </c>
      <c r="B89" s="163">
        <v>941</v>
      </c>
      <c r="C89" s="547" t="s">
        <v>692</v>
      </c>
      <c r="D89" s="548"/>
      <c r="E89" s="549"/>
      <c r="F89" s="149"/>
      <c r="G89" s="89"/>
      <c r="H89" s="145"/>
      <c r="I89" s="155"/>
    </row>
    <row r="90" spans="1:9" s="125" customFormat="1" ht="15" customHeight="1" x14ac:dyDescent="0.25">
      <c r="A90" s="149">
        <v>44347</v>
      </c>
      <c r="B90" s="163">
        <v>2.39</v>
      </c>
      <c r="C90" s="569" t="s">
        <v>217</v>
      </c>
      <c r="D90" s="512"/>
      <c r="E90" s="543"/>
      <c r="F90" s="149"/>
      <c r="G90" s="89"/>
      <c r="H90" s="145"/>
      <c r="I90" s="155"/>
    </row>
    <row r="91" spans="1:9" s="125" customFormat="1" ht="15" customHeight="1" x14ac:dyDescent="0.25">
      <c r="A91" s="149">
        <v>44347</v>
      </c>
      <c r="B91" s="163">
        <v>941</v>
      </c>
      <c r="C91" s="550" t="s">
        <v>693</v>
      </c>
      <c r="D91" s="551"/>
      <c r="E91" s="552"/>
      <c r="F91" s="149"/>
      <c r="G91" s="89"/>
      <c r="H91" s="145"/>
      <c r="I91" s="155"/>
    </row>
    <row r="92" spans="1:9" s="125" customFormat="1" ht="15" customHeight="1" x14ac:dyDescent="0.25">
      <c r="A92" s="149">
        <v>44347</v>
      </c>
      <c r="B92" s="163">
        <v>2825</v>
      </c>
      <c r="C92" s="544" t="s">
        <v>397</v>
      </c>
      <c r="D92" s="545"/>
      <c r="E92" s="546"/>
      <c r="F92" s="149"/>
      <c r="G92" s="89"/>
      <c r="H92" s="145"/>
      <c r="I92" s="155"/>
    </row>
    <row r="93" spans="1:9" s="125" customFormat="1" ht="15" customHeight="1" x14ac:dyDescent="0.25">
      <c r="A93" s="149">
        <v>44347</v>
      </c>
      <c r="B93" s="163">
        <v>2.39</v>
      </c>
      <c r="C93" s="569" t="s">
        <v>217</v>
      </c>
      <c r="D93" s="512"/>
      <c r="E93" s="543"/>
      <c r="F93" s="149"/>
      <c r="G93" s="89"/>
      <c r="H93" s="145"/>
      <c r="I93" s="155"/>
    </row>
    <row r="94" spans="1:9" s="125" customFormat="1" ht="15" customHeight="1" x14ac:dyDescent="0.25">
      <c r="A94" s="149">
        <v>44347</v>
      </c>
      <c r="B94" s="163">
        <v>157.25</v>
      </c>
      <c r="C94" s="555" t="s">
        <v>727</v>
      </c>
      <c r="D94" s="551"/>
      <c r="E94" s="552"/>
      <c r="F94" s="149"/>
      <c r="G94" s="89"/>
      <c r="H94" s="145"/>
      <c r="I94" s="155"/>
    </row>
    <row r="95" spans="1:9" s="125" customFormat="1" ht="15" customHeight="1" x14ac:dyDescent="0.25">
      <c r="A95" s="149">
        <v>44347</v>
      </c>
      <c r="B95" s="163">
        <v>91.5</v>
      </c>
      <c r="C95" s="555" t="s">
        <v>727</v>
      </c>
      <c r="D95" s="551"/>
      <c r="E95" s="552"/>
      <c r="F95" s="149"/>
      <c r="G95" s="89"/>
      <c r="H95" s="145"/>
      <c r="I95" s="155"/>
    </row>
    <row r="96" spans="1:9" s="125" customFormat="1" ht="15" customHeight="1" x14ac:dyDescent="0.25">
      <c r="A96" s="149">
        <v>44347</v>
      </c>
      <c r="B96" s="163">
        <v>4169.07</v>
      </c>
      <c r="C96" s="491" t="s">
        <v>776</v>
      </c>
      <c r="D96" s="512"/>
      <c r="E96" s="543"/>
      <c r="F96" s="149"/>
      <c r="G96" s="89"/>
      <c r="H96" s="145"/>
      <c r="I96" s="155"/>
    </row>
    <row r="97" spans="1:9" s="125" customFormat="1" ht="15" customHeight="1" x14ac:dyDescent="0.25">
      <c r="A97" s="149">
        <v>44347</v>
      </c>
      <c r="B97" s="163">
        <v>16767.099999999999</v>
      </c>
      <c r="C97" s="482" t="s">
        <v>343</v>
      </c>
      <c r="D97" s="482"/>
      <c r="E97" s="482"/>
      <c r="F97" s="149"/>
      <c r="G97" s="89"/>
      <c r="H97" s="145"/>
      <c r="I97" s="155"/>
    </row>
    <row r="98" spans="1:9" x14ac:dyDescent="0.25">
      <c r="B98" s="125"/>
      <c r="C98" s="125"/>
      <c r="D98" s="125"/>
      <c r="E98" s="125"/>
    </row>
  </sheetData>
  <mergeCells count="134">
    <mergeCell ref="C2:I2"/>
    <mergeCell ref="C3:F3"/>
    <mergeCell ref="G3:I3"/>
    <mergeCell ref="C4:D5"/>
    <mergeCell ref="E4:F4"/>
    <mergeCell ref="G4:H4"/>
    <mergeCell ref="I4:I5"/>
    <mergeCell ref="C9:D9"/>
    <mergeCell ref="G9:H9"/>
    <mergeCell ref="C10:D10"/>
    <mergeCell ref="G10:H10"/>
    <mergeCell ref="C11:D11"/>
    <mergeCell ref="G11:H11"/>
    <mergeCell ref="C6:D6"/>
    <mergeCell ref="G6:H6"/>
    <mergeCell ref="C7:D7"/>
    <mergeCell ref="G7:H7"/>
    <mergeCell ref="C8:D8"/>
    <mergeCell ref="G8:H8"/>
    <mergeCell ref="C16:E16"/>
    <mergeCell ref="H16:I16"/>
    <mergeCell ref="C17:E17"/>
    <mergeCell ref="H17:I17"/>
    <mergeCell ref="C18:E18"/>
    <mergeCell ref="H18:I18"/>
    <mergeCell ref="C12:D12"/>
    <mergeCell ref="G12:H12"/>
    <mergeCell ref="A13:I13"/>
    <mergeCell ref="A14:I14"/>
    <mergeCell ref="A15:E15"/>
    <mergeCell ref="F15:I15"/>
    <mergeCell ref="C23:E23"/>
    <mergeCell ref="H23:I23"/>
    <mergeCell ref="C24:E24"/>
    <mergeCell ref="H24:I24"/>
    <mergeCell ref="C26:E26"/>
    <mergeCell ref="H26:I26"/>
    <mergeCell ref="C19:E19"/>
    <mergeCell ref="H19:I19"/>
    <mergeCell ref="C20:E20"/>
    <mergeCell ref="H20:I20"/>
    <mergeCell ref="C21:E21"/>
    <mergeCell ref="H21:I21"/>
    <mergeCell ref="C30:E30"/>
    <mergeCell ref="H30:I30"/>
    <mergeCell ref="C31:E31"/>
    <mergeCell ref="H31:I31"/>
    <mergeCell ref="C32:E32"/>
    <mergeCell ref="C33:E33"/>
    <mergeCell ref="H33:I33"/>
    <mergeCell ref="C27:E27"/>
    <mergeCell ref="H27:I27"/>
    <mergeCell ref="C28:E28"/>
    <mergeCell ref="H28:I28"/>
    <mergeCell ref="C29:E29"/>
    <mergeCell ref="H29:I29"/>
    <mergeCell ref="C39:E39"/>
    <mergeCell ref="H39:I39"/>
    <mergeCell ref="C40:E40"/>
    <mergeCell ref="C41:E41"/>
    <mergeCell ref="C42:E42"/>
    <mergeCell ref="H42:I42"/>
    <mergeCell ref="C34:E34"/>
    <mergeCell ref="C35:E35"/>
    <mergeCell ref="C36:E36"/>
    <mergeCell ref="H36:I36"/>
    <mergeCell ref="C37:E37"/>
    <mergeCell ref="C38:E38"/>
    <mergeCell ref="H38:I38"/>
    <mergeCell ref="C47:E47"/>
    <mergeCell ref="H47:I47"/>
    <mergeCell ref="C48:E48"/>
    <mergeCell ref="C50:E50"/>
    <mergeCell ref="H50:I50"/>
    <mergeCell ref="C51:E51"/>
    <mergeCell ref="C43:E43"/>
    <mergeCell ref="H43:I43"/>
    <mergeCell ref="C44:E44"/>
    <mergeCell ref="H44:I44"/>
    <mergeCell ref="C45:E45"/>
    <mergeCell ref="C46:E46"/>
    <mergeCell ref="H46:I46"/>
    <mergeCell ref="H60:I60"/>
    <mergeCell ref="C62:E62"/>
    <mergeCell ref="C52:E52"/>
    <mergeCell ref="C53:E53"/>
    <mergeCell ref="C54:E54"/>
    <mergeCell ref="H54:I54"/>
    <mergeCell ref="C55:E55"/>
    <mergeCell ref="C56:E56"/>
    <mergeCell ref="H56:I56"/>
    <mergeCell ref="C63:E63"/>
    <mergeCell ref="C64:E64"/>
    <mergeCell ref="C65:E65"/>
    <mergeCell ref="C66:E66"/>
    <mergeCell ref="C67:E67"/>
    <mergeCell ref="C68:E68"/>
    <mergeCell ref="C57:E57"/>
    <mergeCell ref="C58:E58"/>
    <mergeCell ref="C59:E59"/>
    <mergeCell ref="C60:E60"/>
    <mergeCell ref="C79:E79"/>
    <mergeCell ref="C80:E80"/>
    <mergeCell ref="C81:E81"/>
    <mergeCell ref="C69:E69"/>
    <mergeCell ref="C70:E70"/>
    <mergeCell ref="C71:E71"/>
    <mergeCell ref="C72:E72"/>
    <mergeCell ref="C74:E74"/>
    <mergeCell ref="C75:E75"/>
    <mergeCell ref="C94:E94"/>
    <mergeCell ref="C95:E95"/>
    <mergeCell ref="C96:E96"/>
    <mergeCell ref="C97:E97"/>
    <mergeCell ref="C22:E22"/>
    <mergeCell ref="C25:E25"/>
    <mergeCell ref="C61:E61"/>
    <mergeCell ref="C49:E49"/>
    <mergeCell ref="C73:E73"/>
    <mergeCell ref="C88:E88"/>
    <mergeCell ref="C89:E89"/>
    <mergeCell ref="C90:E90"/>
    <mergeCell ref="C91:E91"/>
    <mergeCell ref="C92:E92"/>
    <mergeCell ref="C93:E93"/>
    <mergeCell ref="C82:E82"/>
    <mergeCell ref="C83:E83"/>
    <mergeCell ref="C84:E84"/>
    <mergeCell ref="C85:E85"/>
    <mergeCell ref="C86:E86"/>
    <mergeCell ref="C87:E87"/>
    <mergeCell ref="C76:E76"/>
    <mergeCell ref="C77:E77"/>
    <mergeCell ref="C78:E78"/>
  </mergeCells>
  <pageMargins left="0.7" right="0.7" top="0.75" bottom="0.75" header="0.3" footer="0.3"/>
  <pageSetup paperSize="9" scale="77" orientation="landscape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opLeftCell="A49" zoomScaleNormal="100" workbookViewId="0">
      <selection activeCell="C63" sqref="C63:E63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888</v>
      </c>
      <c r="D2" s="530"/>
      <c r="E2" s="530"/>
      <c r="F2" s="530"/>
      <c r="G2" s="530"/>
      <c r="H2" s="530"/>
      <c r="I2" s="531"/>
    </row>
    <row r="3" spans="1:9" ht="21.75" customHeight="1" x14ac:dyDescent="0.25">
      <c r="C3" s="563" t="s">
        <v>748</v>
      </c>
      <c r="D3" s="564"/>
      <c r="E3" s="564"/>
      <c r="F3" s="565"/>
      <c r="G3" s="566">
        <v>85136</v>
      </c>
      <c r="H3" s="567"/>
      <c r="I3" s="568"/>
    </row>
    <row r="4" spans="1:9" x14ac:dyDescent="0.25">
      <c r="C4" s="423"/>
      <c r="D4" s="355"/>
      <c r="E4" s="356" t="s">
        <v>0</v>
      </c>
      <c r="F4" s="356"/>
      <c r="G4" s="424" t="s">
        <v>1</v>
      </c>
      <c r="H4" s="538"/>
      <c r="I4" s="412"/>
    </row>
    <row r="5" spans="1:9" x14ac:dyDescent="0.25">
      <c r="C5" s="423"/>
      <c r="D5" s="355"/>
      <c r="E5" s="6" t="s">
        <v>3</v>
      </c>
      <c r="F5" s="6" t="s">
        <v>2</v>
      </c>
      <c r="G5" s="6" t="s">
        <v>3</v>
      </c>
      <c r="H5" s="6"/>
      <c r="I5" s="412"/>
    </row>
    <row r="6" spans="1:9" ht="30.75" customHeight="1" x14ac:dyDescent="0.25">
      <c r="C6" s="539" t="s">
        <v>889</v>
      </c>
      <c r="D6" s="540"/>
      <c r="E6" s="156">
        <v>82556.179999999993</v>
      </c>
      <c r="F6" s="156">
        <v>9300</v>
      </c>
      <c r="G6" s="541">
        <v>0</v>
      </c>
      <c r="H6" s="542"/>
      <c r="I6" s="27"/>
    </row>
    <row r="7" spans="1:9" x14ac:dyDescent="0.25">
      <c r="C7" s="532" t="s">
        <v>3</v>
      </c>
      <c r="D7" s="533"/>
      <c r="E7" s="158">
        <v>37112.39</v>
      </c>
      <c r="F7" s="158">
        <f>55763.16+294.85</f>
        <v>56058.01</v>
      </c>
      <c r="G7" s="541">
        <v>0</v>
      </c>
      <c r="H7" s="542"/>
      <c r="I7" s="28"/>
    </row>
    <row r="8" spans="1:9" x14ac:dyDescent="0.25">
      <c r="C8" s="494" t="s">
        <v>625</v>
      </c>
      <c r="D8" s="495"/>
      <c r="E8" s="158">
        <v>11884.85</v>
      </c>
      <c r="F8" s="158">
        <f>3341.4+5.15</f>
        <v>3346.55</v>
      </c>
      <c r="G8" s="541">
        <v>0</v>
      </c>
      <c r="H8" s="542"/>
      <c r="I8" s="28"/>
    </row>
    <row r="9" spans="1:9" x14ac:dyDescent="0.25">
      <c r="C9" s="494" t="s">
        <v>840</v>
      </c>
      <c r="D9" s="495"/>
      <c r="E9" s="158">
        <v>5200</v>
      </c>
      <c r="F9" s="158">
        <v>13872</v>
      </c>
      <c r="G9" s="541">
        <v>0</v>
      </c>
      <c r="H9" s="542"/>
      <c r="I9" s="28"/>
    </row>
    <row r="10" spans="1:9" x14ac:dyDescent="0.25">
      <c r="C10" s="494" t="s">
        <v>872</v>
      </c>
      <c r="D10" s="495"/>
      <c r="E10" s="158">
        <v>0</v>
      </c>
      <c r="F10" s="158">
        <v>400</v>
      </c>
      <c r="G10" s="541">
        <v>0</v>
      </c>
      <c r="H10" s="542"/>
      <c r="I10" s="28"/>
    </row>
    <row r="11" spans="1:9" x14ac:dyDescent="0.25">
      <c r="C11" s="532" t="s">
        <v>6</v>
      </c>
      <c r="D11" s="533"/>
      <c r="E11" s="10">
        <v>163987.31</v>
      </c>
      <c r="F11" s="158">
        <v>69970.009999999995</v>
      </c>
      <c r="G11" s="541">
        <v>0</v>
      </c>
      <c r="H11" s="542"/>
      <c r="I11" s="28"/>
    </row>
    <row r="12" spans="1:9" ht="36.75" customHeight="1" thickBot="1" x14ac:dyDescent="0.3">
      <c r="C12" s="420" t="s">
        <v>890</v>
      </c>
      <c r="D12" s="421"/>
      <c r="E12" s="157">
        <f>E6+E7+E8+E9+E10+F11-E11</f>
        <v>42736.119999999995</v>
      </c>
      <c r="F12" s="157">
        <f>F6+F7+F8+F9+F10-F11</f>
        <v>13006.550000000003</v>
      </c>
      <c r="G12" s="422">
        <f>G6+G7+G8+G9-G11</f>
        <v>0</v>
      </c>
      <c r="H12" s="422"/>
      <c r="I12" s="30"/>
    </row>
    <row r="13" spans="1:9" ht="15.75" thickBot="1" x14ac:dyDescent="0.3">
      <c r="A13" s="366"/>
      <c r="B13" s="366"/>
      <c r="C13" s="366"/>
      <c r="D13" s="366"/>
      <c r="E13" s="366"/>
      <c r="F13" s="366"/>
      <c r="G13" s="366"/>
      <c r="H13" s="366"/>
      <c r="I13" s="366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44349</v>
      </c>
      <c r="B17" s="165">
        <v>197</v>
      </c>
      <c r="C17" s="482" t="s">
        <v>529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44349</v>
      </c>
      <c r="B18" s="171">
        <v>227</v>
      </c>
      <c r="C18" s="482" t="s">
        <v>891</v>
      </c>
      <c r="D18" s="482"/>
      <c r="E18" s="482"/>
      <c r="F18" s="149"/>
      <c r="G18" s="89"/>
      <c r="H18" s="482"/>
      <c r="I18" s="482"/>
    </row>
    <row r="19" spans="1:9" s="125" customFormat="1" ht="15" customHeight="1" x14ac:dyDescent="0.25">
      <c r="A19" s="149">
        <v>44349</v>
      </c>
      <c r="B19" s="171">
        <v>2.39</v>
      </c>
      <c r="C19" s="491" t="s">
        <v>217</v>
      </c>
      <c r="D19" s="512"/>
      <c r="E19" s="543"/>
      <c r="F19" s="149"/>
      <c r="G19" s="89"/>
      <c r="H19" s="482"/>
      <c r="I19" s="482"/>
    </row>
    <row r="20" spans="1:9" s="125" customFormat="1" ht="15" customHeight="1" x14ac:dyDescent="0.25">
      <c r="A20" s="149">
        <v>44349</v>
      </c>
      <c r="B20" s="171">
        <v>2000</v>
      </c>
      <c r="C20" s="580" t="s">
        <v>628</v>
      </c>
      <c r="D20" s="581"/>
      <c r="E20" s="582"/>
      <c r="F20" s="149"/>
      <c r="G20" s="89"/>
      <c r="H20" s="482"/>
      <c r="I20" s="482"/>
    </row>
    <row r="21" spans="1:9" s="125" customFormat="1" ht="15" customHeight="1" x14ac:dyDescent="0.25">
      <c r="A21" s="149">
        <v>44351</v>
      </c>
      <c r="B21" s="166">
        <v>4329.8999999999996</v>
      </c>
      <c r="C21" s="548" t="s">
        <v>686</v>
      </c>
      <c r="D21" s="548"/>
      <c r="E21" s="549"/>
      <c r="F21" s="149"/>
      <c r="G21" s="89"/>
      <c r="H21" s="475"/>
      <c r="I21" s="534"/>
    </row>
    <row r="22" spans="1:9" s="125" customFormat="1" ht="15" customHeight="1" x14ac:dyDescent="0.25">
      <c r="A22" s="149">
        <v>44351</v>
      </c>
      <c r="B22" s="166">
        <v>4001.64</v>
      </c>
      <c r="C22" s="545" t="s">
        <v>687</v>
      </c>
      <c r="D22" s="545"/>
      <c r="E22" s="546"/>
      <c r="F22" s="149"/>
      <c r="G22" s="89"/>
      <c r="H22" s="145"/>
      <c r="I22" s="155"/>
    </row>
    <row r="23" spans="1:9" s="125" customFormat="1" ht="15" customHeight="1" x14ac:dyDescent="0.25">
      <c r="A23" s="149">
        <v>44351</v>
      </c>
      <c r="B23" s="166">
        <v>3975.79</v>
      </c>
      <c r="C23" s="548" t="s">
        <v>768</v>
      </c>
      <c r="D23" s="548"/>
      <c r="E23" s="549"/>
      <c r="F23" s="149"/>
      <c r="G23" s="89"/>
      <c r="H23" s="482"/>
      <c r="I23" s="482"/>
    </row>
    <row r="24" spans="1:9" s="125" customFormat="1" ht="15" customHeight="1" x14ac:dyDescent="0.25">
      <c r="A24" s="149">
        <v>44351</v>
      </c>
      <c r="B24" s="166">
        <v>4001.64</v>
      </c>
      <c r="C24" s="548" t="s">
        <v>725</v>
      </c>
      <c r="D24" s="548"/>
      <c r="E24" s="549"/>
      <c r="F24" s="149"/>
      <c r="G24" s="89"/>
      <c r="H24" s="475"/>
      <c r="I24" s="534"/>
    </row>
    <row r="25" spans="1:9" s="125" customFormat="1" ht="15" customHeight="1" x14ac:dyDescent="0.25">
      <c r="A25" s="149">
        <v>44351</v>
      </c>
      <c r="B25" s="166">
        <v>3868.81</v>
      </c>
      <c r="C25" s="548" t="s">
        <v>684</v>
      </c>
      <c r="D25" s="548"/>
      <c r="E25" s="549"/>
      <c r="F25" s="149"/>
      <c r="G25" s="89"/>
      <c r="H25" s="145"/>
      <c r="I25" s="155"/>
    </row>
    <row r="26" spans="1:9" s="125" customFormat="1" ht="15" customHeight="1" x14ac:dyDescent="0.25">
      <c r="A26" s="149">
        <v>44351</v>
      </c>
      <c r="B26" s="166">
        <v>4055.31</v>
      </c>
      <c r="C26" s="548" t="s">
        <v>683</v>
      </c>
      <c r="D26" s="548"/>
      <c r="E26" s="549"/>
      <c r="F26" s="149"/>
      <c r="G26" s="89"/>
      <c r="H26" s="482"/>
      <c r="I26" s="482"/>
    </row>
    <row r="27" spans="1:9" s="125" customFormat="1" ht="15" customHeight="1" x14ac:dyDescent="0.25">
      <c r="A27" s="149">
        <v>44351</v>
      </c>
      <c r="B27" s="166">
        <v>3948.31</v>
      </c>
      <c r="C27" s="548" t="s">
        <v>699</v>
      </c>
      <c r="D27" s="548"/>
      <c r="E27" s="549"/>
      <c r="F27" s="149"/>
      <c r="G27" s="89"/>
      <c r="H27" s="475"/>
      <c r="I27" s="534"/>
    </row>
    <row r="28" spans="1:9" s="125" customFormat="1" ht="15" customHeight="1" x14ac:dyDescent="0.25">
      <c r="A28" s="149">
        <v>44351</v>
      </c>
      <c r="B28" s="166">
        <v>4001.64</v>
      </c>
      <c r="C28" s="548" t="s">
        <v>388</v>
      </c>
      <c r="D28" s="548"/>
      <c r="E28" s="549"/>
      <c r="F28" s="149"/>
      <c r="G28" s="89"/>
      <c r="H28" s="482"/>
      <c r="I28" s="482"/>
    </row>
    <row r="29" spans="1:9" s="125" customFormat="1" ht="15" customHeight="1" x14ac:dyDescent="0.25">
      <c r="A29" s="149">
        <v>44351</v>
      </c>
      <c r="B29" s="166">
        <v>4028.81</v>
      </c>
      <c r="C29" s="548" t="s">
        <v>681</v>
      </c>
      <c r="D29" s="548"/>
      <c r="E29" s="549"/>
      <c r="F29" s="149"/>
      <c r="G29" s="89"/>
      <c r="H29" s="482"/>
      <c r="I29" s="482"/>
    </row>
    <row r="30" spans="1:9" s="125" customFormat="1" ht="15" customHeight="1" x14ac:dyDescent="0.25">
      <c r="A30" s="149">
        <v>44351</v>
      </c>
      <c r="B30" s="166">
        <v>3574.97</v>
      </c>
      <c r="C30" s="574" t="s">
        <v>853</v>
      </c>
      <c r="D30" s="574"/>
      <c r="E30" s="575"/>
      <c r="F30" s="149"/>
      <c r="G30" s="89"/>
      <c r="H30" s="475"/>
      <c r="I30" s="534"/>
    </row>
    <row r="31" spans="1:9" s="125" customFormat="1" ht="15" customHeight="1" x14ac:dyDescent="0.25">
      <c r="A31" s="149">
        <v>44351</v>
      </c>
      <c r="B31" s="166">
        <v>4135.8</v>
      </c>
      <c r="C31" s="545" t="s">
        <v>816</v>
      </c>
      <c r="D31" s="545"/>
      <c r="E31" s="546"/>
      <c r="F31" s="149"/>
      <c r="G31" s="89"/>
      <c r="H31" s="482"/>
      <c r="I31" s="482"/>
    </row>
    <row r="32" spans="1:9" s="125" customFormat="1" ht="15" customHeight="1" x14ac:dyDescent="0.25">
      <c r="A32" s="149">
        <v>44351</v>
      </c>
      <c r="B32" s="166">
        <v>3882.22</v>
      </c>
      <c r="C32" s="548" t="s">
        <v>726</v>
      </c>
      <c r="D32" s="548"/>
      <c r="E32" s="549"/>
      <c r="F32" s="149"/>
      <c r="G32" s="89"/>
      <c r="H32" s="50"/>
      <c r="I32" s="161"/>
    </row>
    <row r="33" spans="1:9" s="125" customFormat="1" ht="15" customHeight="1" x14ac:dyDescent="0.25">
      <c r="A33" s="149">
        <v>44351</v>
      </c>
      <c r="B33" s="166">
        <v>1.19</v>
      </c>
      <c r="C33" s="491" t="s">
        <v>217</v>
      </c>
      <c r="D33" s="512"/>
      <c r="E33" s="543"/>
      <c r="F33" s="149"/>
      <c r="G33" s="89"/>
      <c r="H33" s="475"/>
      <c r="I33" s="534"/>
    </row>
    <row r="34" spans="1:9" s="125" customFormat="1" ht="15" customHeight="1" x14ac:dyDescent="0.25">
      <c r="A34" s="149">
        <v>44351</v>
      </c>
      <c r="B34" s="166">
        <v>3285.99</v>
      </c>
      <c r="C34" s="491" t="s">
        <v>892</v>
      </c>
      <c r="D34" s="512"/>
      <c r="E34" s="543"/>
      <c r="F34" s="149"/>
      <c r="G34" s="89"/>
      <c r="H34" s="145"/>
      <c r="I34" s="155"/>
    </row>
    <row r="35" spans="1:9" s="125" customFormat="1" ht="15" customHeight="1" x14ac:dyDescent="0.25">
      <c r="A35" s="149">
        <v>44351</v>
      </c>
      <c r="B35" s="166">
        <v>2.39</v>
      </c>
      <c r="C35" s="491" t="s">
        <v>217</v>
      </c>
      <c r="D35" s="512"/>
      <c r="E35" s="543"/>
      <c r="F35" s="149"/>
      <c r="G35" s="89"/>
      <c r="H35" s="145"/>
      <c r="I35" s="155"/>
    </row>
    <row r="36" spans="1:9" s="125" customFormat="1" ht="15" customHeight="1" x14ac:dyDescent="0.25">
      <c r="A36" s="149">
        <v>44353</v>
      </c>
      <c r="B36" s="165">
        <v>197</v>
      </c>
      <c r="C36" s="482" t="s">
        <v>529</v>
      </c>
      <c r="D36" s="482"/>
      <c r="E36" s="482"/>
      <c r="F36" s="149"/>
      <c r="G36" s="89"/>
      <c r="H36" s="475"/>
      <c r="I36" s="534"/>
    </row>
    <row r="37" spans="1:9" s="125" customFormat="1" ht="15" customHeight="1" x14ac:dyDescent="0.25">
      <c r="A37" s="149">
        <v>44354</v>
      </c>
      <c r="B37" s="163">
        <v>1000</v>
      </c>
      <c r="C37" s="580" t="s">
        <v>628</v>
      </c>
      <c r="D37" s="581"/>
      <c r="E37" s="582"/>
      <c r="F37" s="149"/>
      <c r="G37" s="89"/>
      <c r="H37" s="145"/>
      <c r="I37" s="155"/>
    </row>
    <row r="38" spans="1:9" s="125" customFormat="1" ht="15" customHeight="1" x14ac:dyDescent="0.25">
      <c r="A38" s="149">
        <v>44354</v>
      </c>
      <c r="B38" s="163">
        <v>238</v>
      </c>
      <c r="C38" s="482" t="s">
        <v>239</v>
      </c>
      <c r="D38" s="482"/>
      <c r="E38" s="482"/>
      <c r="F38" s="149"/>
      <c r="G38" s="89"/>
      <c r="H38" s="475"/>
      <c r="I38" s="534"/>
    </row>
    <row r="39" spans="1:9" s="125" customFormat="1" ht="15" customHeight="1" x14ac:dyDescent="0.25">
      <c r="A39" s="149">
        <v>44354</v>
      </c>
      <c r="B39" s="166">
        <v>1.19</v>
      </c>
      <c r="C39" s="491" t="s">
        <v>217</v>
      </c>
      <c r="D39" s="512"/>
      <c r="E39" s="543"/>
      <c r="F39" s="149"/>
      <c r="G39" s="89"/>
      <c r="H39" s="475"/>
      <c r="I39" s="534"/>
    </row>
    <row r="40" spans="1:9" s="125" customFormat="1" ht="15" customHeight="1" x14ac:dyDescent="0.25">
      <c r="A40" s="149">
        <v>44354</v>
      </c>
      <c r="B40" s="166">
        <v>2.39</v>
      </c>
      <c r="C40" s="491" t="s">
        <v>217</v>
      </c>
      <c r="D40" s="512"/>
      <c r="E40" s="543"/>
      <c r="F40" s="149"/>
      <c r="G40" s="89"/>
      <c r="H40" s="145"/>
      <c r="I40" s="155"/>
    </row>
    <row r="41" spans="1:9" s="125" customFormat="1" ht="15" customHeight="1" x14ac:dyDescent="0.25">
      <c r="A41" s="149">
        <v>44357</v>
      </c>
      <c r="B41" s="163">
        <v>241.43</v>
      </c>
      <c r="C41" s="491" t="s">
        <v>776</v>
      </c>
      <c r="D41" s="512"/>
      <c r="E41" s="543"/>
      <c r="F41" s="149"/>
      <c r="G41" s="89"/>
      <c r="H41" s="145"/>
      <c r="I41" s="155"/>
    </row>
    <row r="42" spans="1:9" s="125" customFormat="1" ht="15" customHeight="1" x14ac:dyDescent="0.25">
      <c r="A42" s="149">
        <v>44358</v>
      </c>
      <c r="B42" s="163">
        <v>1000</v>
      </c>
      <c r="C42" s="580" t="s">
        <v>628</v>
      </c>
      <c r="D42" s="581"/>
      <c r="E42" s="582"/>
      <c r="F42" s="149"/>
      <c r="G42" s="89"/>
      <c r="H42" s="475"/>
      <c r="I42" s="534"/>
    </row>
    <row r="43" spans="1:9" s="125" customFormat="1" ht="15" customHeight="1" x14ac:dyDescent="0.25">
      <c r="A43" s="149">
        <v>44358</v>
      </c>
      <c r="B43" s="170">
        <v>1.79</v>
      </c>
      <c r="C43" s="491" t="s">
        <v>217</v>
      </c>
      <c r="D43" s="512"/>
      <c r="E43" s="543"/>
      <c r="F43" s="149"/>
      <c r="G43" s="89"/>
      <c r="H43" s="475"/>
      <c r="I43" s="534"/>
    </row>
    <row r="44" spans="1:9" s="125" customFormat="1" ht="15" customHeight="1" x14ac:dyDescent="0.25">
      <c r="A44" s="149">
        <v>44359</v>
      </c>
      <c r="B44" s="165">
        <v>197</v>
      </c>
      <c r="C44" s="482" t="s">
        <v>529</v>
      </c>
      <c r="D44" s="482"/>
      <c r="E44" s="482"/>
      <c r="F44" s="149"/>
      <c r="G44" s="89"/>
      <c r="H44" s="475"/>
      <c r="I44" s="534"/>
    </row>
    <row r="45" spans="1:9" s="125" customFormat="1" ht="15" customHeight="1" x14ac:dyDescent="0.25">
      <c r="A45" s="149">
        <v>44361</v>
      </c>
      <c r="B45" s="170">
        <v>1.79</v>
      </c>
      <c r="C45" s="491" t="s">
        <v>217</v>
      </c>
      <c r="D45" s="512"/>
      <c r="E45" s="543"/>
      <c r="F45" s="149"/>
      <c r="G45" s="89"/>
      <c r="H45" s="145"/>
      <c r="I45" s="155"/>
    </row>
    <row r="46" spans="1:9" s="125" customFormat="1" ht="15" customHeight="1" x14ac:dyDescent="0.25">
      <c r="A46" s="149">
        <v>44361</v>
      </c>
      <c r="B46" s="163">
        <v>250</v>
      </c>
      <c r="C46" s="491" t="s">
        <v>901</v>
      </c>
      <c r="D46" s="512"/>
      <c r="E46" s="543"/>
      <c r="F46" s="149"/>
      <c r="G46" s="89"/>
      <c r="H46" s="475"/>
      <c r="I46" s="534"/>
    </row>
    <row r="47" spans="1:9" s="125" customFormat="1" ht="15" customHeight="1" x14ac:dyDescent="0.25">
      <c r="A47" s="149">
        <v>44361</v>
      </c>
      <c r="B47" s="163">
        <v>5400</v>
      </c>
      <c r="C47" s="491" t="s">
        <v>901</v>
      </c>
      <c r="D47" s="512"/>
      <c r="E47" s="543"/>
      <c r="F47" s="149"/>
      <c r="G47" s="89"/>
      <c r="H47" s="475"/>
      <c r="I47" s="534"/>
    </row>
    <row r="48" spans="1:9" s="125" customFormat="1" ht="15" customHeight="1" x14ac:dyDescent="0.25">
      <c r="A48" s="149">
        <v>44361</v>
      </c>
      <c r="B48" s="163">
        <v>1.19</v>
      </c>
      <c r="C48" s="491" t="s">
        <v>217</v>
      </c>
      <c r="D48" s="512"/>
      <c r="E48" s="543"/>
      <c r="F48" s="149"/>
      <c r="G48" s="89"/>
      <c r="H48" s="145"/>
      <c r="I48" s="155"/>
    </row>
    <row r="49" spans="1:9" s="125" customFormat="1" ht="15" customHeight="1" x14ac:dyDescent="0.25">
      <c r="A49" s="149">
        <v>44361</v>
      </c>
      <c r="B49" s="163">
        <v>3.59</v>
      </c>
      <c r="C49" s="491" t="s">
        <v>217</v>
      </c>
      <c r="D49" s="512"/>
      <c r="E49" s="543"/>
      <c r="F49" s="149"/>
      <c r="G49" s="89"/>
      <c r="H49" s="145"/>
      <c r="I49" s="155"/>
    </row>
    <row r="50" spans="1:9" s="125" customFormat="1" ht="15" customHeight="1" x14ac:dyDescent="0.25">
      <c r="A50" s="149">
        <v>44361</v>
      </c>
      <c r="B50" s="163">
        <v>580.30999999999995</v>
      </c>
      <c r="C50" s="491" t="s">
        <v>893</v>
      </c>
      <c r="D50" s="512"/>
      <c r="E50" s="543"/>
      <c r="F50" s="149"/>
      <c r="G50" s="89"/>
      <c r="H50" s="475"/>
      <c r="I50" s="534"/>
    </row>
    <row r="51" spans="1:9" s="125" customFormat="1" ht="15" customHeight="1" x14ac:dyDescent="0.25">
      <c r="A51" s="149">
        <v>44361</v>
      </c>
      <c r="B51" s="172">
        <v>210.8</v>
      </c>
      <c r="C51" s="482" t="s">
        <v>273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44361</v>
      </c>
      <c r="B52" s="163">
        <v>469</v>
      </c>
      <c r="C52" s="569" t="s">
        <v>543</v>
      </c>
      <c r="D52" s="512"/>
      <c r="E52" s="543"/>
      <c r="F52" s="149"/>
      <c r="G52" s="89"/>
      <c r="H52" s="145"/>
      <c r="I52" s="155"/>
    </row>
    <row r="53" spans="1:9" s="125" customFormat="1" ht="15" customHeight="1" x14ac:dyDescent="0.25">
      <c r="A53" s="149">
        <v>44361</v>
      </c>
      <c r="B53" s="163">
        <v>583</v>
      </c>
      <c r="C53" s="482" t="s">
        <v>18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44361</v>
      </c>
      <c r="B54" s="163">
        <v>112</v>
      </c>
      <c r="C54" s="482" t="s">
        <v>18</v>
      </c>
      <c r="D54" s="482"/>
      <c r="E54" s="482"/>
      <c r="F54" s="149"/>
      <c r="G54" s="89"/>
      <c r="H54" s="475"/>
      <c r="I54" s="534"/>
    </row>
    <row r="55" spans="1:9" s="125" customFormat="1" ht="15" customHeight="1" x14ac:dyDescent="0.25">
      <c r="A55" s="149">
        <v>44361</v>
      </c>
      <c r="B55" s="163">
        <v>166</v>
      </c>
      <c r="C55" s="482" t="s">
        <v>18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44361</v>
      </c>
      <c r="B56" s="163">
        <v>53</v>
      </c>
      <c r="C56" s="482" t="s">
        <v>19</v>
      </c>
      <c r="D56" s="482"/>
      <c r="E56" s="482"/>
      <c r="F56" s="149"/>
      <c r="G56" s="89"/>
      <c r="H56" s="475"/>
      <c r="I56" s="534"/>
    </row>
    <row r="57" spans="1:9" s="125" customFormat="1" ht="15" customHeight="1" x14ac:dyDescent="0.25">
      <c r="A57" s="149">
        <v>44361</v>
      </c>
      <c r="B57" s="163">
        <v>86</v>
      </c>
      <c r="C57" s="482" t="s">
        <v>194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44361</v>
      </c>
      <c r="B58" s="163">
        <v>223</v>
      </c>
      <c r="C58" s="482" t="s">
        <v>570</v>
      </c>
      <c r="D58" s="482"/>
      <c r="E58" s="482"/>
      <c r="F58" s="149"/>
      <c r="G58" s="89"/>
      <c r="H58" s="145"/>
      <c r="I58" s="155"/>
    </row>
    <row r="59" spans="1:9" s="125" customFormat="1" ht="15" customHeight="1" x14ac:dyDescent="0.25">
      <c r="A59" s="149">
        <v>44361</v>
      </c>
      <c r="B59" s="163">
        <v>950</v>
      </c>
      <c r="C59" s="482" t="s">
        <v>20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44361</v>
      </c>
      <c r="B60" s="163">
        <v>86</v>
      </c>
      <c r="C60" s="482" t="s">
        <v>21</v>
      </c>
      <c r="D60" s="482"/>
      <c r="E60" s="482"/>
      <c r="F60" s="149"/>
      <c r="G60" s="89"/>
      <c r="H60" s="475"/>
      <c r="I60" s="534"/>
    </row>
    <row r="61" spans="1:9" s="125" customFormat="1" ht="15" customHeight="1" x14ac:dyDescent="0.25">
      <c r="A61" s="149">
        <v>44361</v>
      </c>
      <c r="B61" s="163">
        <v>61</v>
      </c>
      <c r="C61" s="482" t="s">
        <v>21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44361</v>
      </c>
      <c r="B62" s="163">
        <v>80</v>
      </c>
      <c r="C62" s="482" t="s">
        <v>829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44363</v>
      </c>
      <c r="B63" s="163">
        <v>62413.5</v>
      </c>
      <c r="C63" s="569" t="s">
        <v>857</v>
      </c>
      <c r="D63" s="512"/>
      <c r="E63" s="543"/>
      <c r="F63" s="149"/>
      <c r="G63" s="89"/>
      <c r="H63" s="145"/>
      <c r="I63" s="155"/>
    </row>
    <row r="64" spans="1:9" s="125" customFormat="1" ht="15" customHeight="1" x14ac:dyDescent="0.25">
      <c r="A64" s="149">
        <v>44363</v>
      </c>
      <c r="B64" s="163">
        <v>450</v>
      </c>
      <c r="C64" s="482" t="s">
        <v>894</v>
      </c>
      <c r="D64" s="482"/>
      <c r="E64" s="482"/>
      <c r="F64" s="149"/>
      <c r="G64" s="89"/>
      <c r="H64" s="145"/>
      <c r="I64" s="155"/>
    </row>
    <row r="65" spans="1:9" s="125" customFormat="1" ht="15" customHeight="1" x14ac:dyDescent="0.25">
      <c r="A65" s="149">
        <v>44363</v>
      </c>
      <c r="B65" s="163">
        <v>0.6</v>
      </c>
      <c r="C65" s="491" t="s">
        <v>217</v>
      </c>
      <c r="D65" s="512"/>
      <c r="E65" s="543"/>
      <c r="F65" s="149"/>
      <c r="G65" s="89"/>
      <c r="H65" s="145"/>
      <c r="I65" s="155"/>
    </row>
    <row r="66" spans="1:9" s="125" customFormat="1" ht="15" customHeight="1" x14ac:dyDescent="0.25">
      <c r="A66" s="149">
        <v>44364</v>
      </c>
      <c r="B66" s="165">
        <v>197</v>
      </c>
      <c r="C66" s="482" t="s">
        <v>529</v>
      </c>
      <c r="D66" s="482"/>
      <c r="E66" s="482"/>
      <c r="F66" s="149"/>
      <c r="G66" s="89"/>
      <c r="H66" s="145"/>
      <c r="I66" s="155"/>
    </row>
    <row r="67" spans="1:9" s="125" customFormat="1" ht="15" customHeight="1" x14ac:dyDescent="0.25">
      <c r="A67" s="149">
        <v>44368</v>
      </c>
      <c r="B67" s="163">
        <v>1000</v>
      </c>
      <c r="C67" s="580" t="s">
        <v>628</v>
      </c>
      <c r="D67" s="581"/>
      <c r="E67" s="582"/>
      <c r="F67" s="149"/>
      <c r="G67" s="89"/>
      <c r="H67" s="145"/>
      <c r="I67" s="155"/>
    </row>
    <row r="68" spans="1:9" s="125" customFormat="1" ht="15" customHeight="1" x14ac:dyDescent="0.25">
      <c r="A68" s="149">
        <v>44368</v>
      </c>
      <c r="B68" s="163">
        <v>3118.47</v>
      </c>
      <c r="C68" s="491" t="s">
        <v>895</v>
      </c>
      <c r="D68" s="512"/>
      <c r="E68" s="543"/>
      <c r="F68" s="149"/>
      <c r="G68" s="89"/>
      <c r="H68" s="145"/>
      <c r="I68" s="155"/>
    </row>
    <row r="69" spans="1:9" s="125" customFormat="1" ht="15" customHeight="1" x14ac:dyDescent="0.25">
      <c r="A69" s="149">
        <v>44368</v>
      </c>
      <c r="B69" s="163">
        <v>2.39</v>
      </c>
      <c r="C69" s="491" t="s">
        <v>217</v>
      </c>
      <c r="D69" s="512"/>
      <c r="E69" s="543"/>
      <c r="F69" s="149"/>
      <c r="G69" s="89"/>
      <c r="H69" s="145"/>
      <c r="I69" s="155"/>
    </row>
    <row r="70" spans="1:9" s="125" customFormat="1" ht="15" customHeight="1" x14ac:dyDescent="0.25">
      <c r="A70" s="149">
        <v>44368</v>
      </c>
      <c r="B70" s="163">
        <v>1.19</v>
      </c>
      <c r="C70" s="491" t="s">
        <v>217</v>
      </c>
      <c r="D70" s="512"/>
      <c r="E70" s="543"/>
      <c r="F70" s="149"/>
      <c r="G70" s="89"/>
      <c r="H70" s="145"/>
      <c r="I70" s="155"/>
    </row>
    <row r="71" spans="1:9" s="125" customFormat="1" ht="15" customHeight="1" x14ac:dyDescent="0.25">
      <c r="A71" s="149">
        <v>44368</v>
      </c>
      <c r="B71" s="163">
        <v>172.25</v>
      </c>
      <c r="C71" s="555" t="s">
        <v>727</v>
      </c>
      <c r="D71" s="551"/>
      <c r="E71" s="552"/>
      <c r="F71" s="149"/>
      <c r="G71" s="89"/>
      <c r="H71" s="145"/>
      <c r="I71" s="155"/>
    </row>
    <row r="72" spans="1:9" s="125" customFormat="1" ht="15" customHeight="1" x14ac:dyDescent="0.25">
      <c r="A72" s="149">
        <v>44370</v>
      </c>
      <c r="B72" s="165">
        <v>197</v>
      </c>
      <c r="C72" s="482" t="s">
        <v>529</v>
      </c>
      <c r="D72" s="482"/>
      <c r="E72" s="482"/>
      <c r="F72" s="149"/>
      <c r="G72" s="89"/>
      <c r="H72" s="145"/>
      <c r="I72" s="155"/>
    </row>
    <row r="73" spans="1:9" s="125" customFormat="1" ht="15" customHeight="1" x14ac:dyDescent="0.25">
      <c r="A73" s="149">
        <v>44373</v>
      </c>
      <c r="B73" s="165">
        <v>197</v>
      </c>
      <c r="C73" s="482" t="s">
        <v>529</v>
      </c>
      <c r="D73" s="482"/>
      <c r="E73" s="482"/>
      <c r="F73" s="149"/>
      <c r="G73" s="89"/>
      <c r="H73" s="145"/>
      <c r="I73" s="155"/>
    </row>
    <row r="74" spans="1:9" s="125" customFormat="1" ht="15" customHeight="1" x14ac:dyDescent="0.25">
      <c r="A74" s="149">
        <v>44375</v>
      </c>
      <c r="B74" s="163">
        <v>1000</v>
      </c>
      <c r="C74" s="580" t="s">
        <v>628</v>
      </c>
      <c r="D74" s="581"/>
      <c r="E74" s="582"/>
      <c r="F74" s="149"/>
      <c r="G74" s="89"/>
      <c r="H74" s="145"/>
      <c r="I74" s="155"/>
    </row>
    <row r="75" spans="1:9" s="125" customFormat="1" ht="15" customHeight="1" x14ac:dyDescent="0.25">
      <c r="A75" s="149">
        <v>44375</v>
      </c>
      <c r="B75" s="163">
        <v>1.79</v>
      </c>
      <c r="C75" s="491" t="s">
        <v>217</v>
      </c>
      <c r="D75" s="512"/>
      <c r="E75" s="543"/>
      <c r="F75" s="149"/>
      <c r="G75" s="89"/>
      <c r="H75" s="145"/>
      <c r="I75" s="155"/>
    </row>
    <row r="76" spans="1:9" s="125" customFormat="1" ht="15" customHeight="1" x14ac:dyDescent="0.25">
      <c r="A76" s="149">
        <v>44376</v>
      </c>
      <c r="B76" s="163">
        <v>104.69</v>
      </c>
      <c r="C76" s="482" t="s">
        <v>18</v>
      </c>
      <c r="D76" s="482"/>
      <c r="E76" s="482"/>
      <c r="F76" s="149"/>
      <c r="G76" s="89"/>
      <c r="H76" s="145"/>
      <c r="I76" s="155"/>
    </row>
    <row r="77" spans="1:9" s="125" customFormat="1" ht="15" customHeight="1" x14ac:dyDescent="0.25">
      <c r="A77" s="149">
        <v>44376</v>
      </c>
      <c r="B77" s="163">
        <v>4914.6000000000004</v>
      </c>
      <c r="C77" s="491" t="s">
        <v>776</v>
      </c>
      <c r="D77" s="512"/>
      <c r="E77" s="543"/>
      <c r="F77" s="149"/>
      <c r="G77" s="89"/>
      <c r="H77" s="145"/>
      <c r="I77" s="155"/>
    </row>
    <row r="78" spans="1:9" s="125" customFormat="1" ht="15" customHeight="1" x14ac:dyDescent="0.25">
      <c r="A78" s="149">
        <v>44377</v>
      </c>
      <c r="B78" s="163">
        <v>197</v>
      </c>
      <c r="C78" s="482" t="s">
        <v>529</v>
      </c>
      <c r="D78" s="482"/>
      <c r="E78" s="482"/>
      <c r="F78" s="149"/>
      <c r="G78" s="89"/>
      <c r="H78" s="145"/>
      <c r="I78" s="155"/>
    </row>
    <row r="79" spans="1:9" s="125" customFormat="1" ht="15" customHeight="1" x14ac:dyDescent="0.25">
      <c r="A79" s="149">
        <v>44377</v>
      </c>
      <c r="B79" s="163">
        <v>18555.37</v>
      </c>
      <c r="C79" s="482" t="s">
        <v>343</v>
      </c>
      <c r="D79" s="482"/>
      <c r="E79" s="482"/>
      <c r="F79" s="149"/>
      <c r="G79" s="89"/>
      <c r="H79" s="145"/>
      <c r="I79" s="155"/>
    </row>
    <row r="80" spans="1:9" s="125" customFormat="1" ht="15" customHeight="1" x14ac:dyDescent="0.25">
      <c r="A80" s="149">
        <v>44377</v>
      </c>
      <c r="B80" s="163">
        <v>2825</v>
      </c>
      <c r="C80" s="544" t="s">
        <v>397</v>
      </c>
      <c r="D80" s="545"/>
      <c r="E80" s="546"/>
      <c r="F80" s="149"/>
      <c r="G80" s="89"/>
      <c r="H80" s="145"/>
      <c r="I80" s="155"/>
    </row>
    <row r="81" spans="1:9" s="125" customFormat="1" ht="15" customHeight="1" x14ac:dyDescent="0.25">
      <c r="A81" s="149">
        <v>44377</v>
      </c>
      <c r="B81" s="163">
        <v>941</v>
      </c>
      <c r="C81" s="550" t="s">
        <v>693</v>
      </c>
      <c r="D81" s="551"/>
      <c r="E81" s="552"/>
      <c r="F81" s="149"/>
      <c r="G81" s="89"/>
      <c r="H81" s="145"/>
      <c r="I81" s="155"/>
    </row>
    <row r="82" spans="1:9" s="125" customFormat="1" ht="15" customHeight="1" x14ac:dyDescent="0.25">
      <c r="A82" s="149">
        <v>44377</v>
      </c>
      <c r="B82" s="163">
        <v>941</v>
      </c>
      <c r="C82" s="547" t="s">
        <v>692</v>
      </c>
      <c r="D82" s="548"/>
      <c r="E82" s="549"/>
      <c r="F82" s="149"/>
      <c r="G82" s="89"/>
      <c r="H82" s="145"/>
      <c r="I82" s="155"/>
    </row>
    <row r="83" spans="1:9" s="125" customFormat="1" ht="15" customHeight="1" x14ac:dyDescent="0.25">
      <c r="A83" s="149">
        <v>44377</v>
      </c>
      <c r="B83" s="163">
        <v>2.39</v>
      </c>
      <c r="C83" s="491" t="s">
        <v>217</v>
      </c>
      <c r="D83" s="512"/>
      <c r="E83" s="543"/>
      <c r="F83" s="149"/>
      <c r="G83" s="89"/>
      <c r="H83" s="145"/>
      <c r="I83" s="155"/>
    </row>
    <row r="84" spans="1:9" s="125" customFormat="1" ht="15" customHeight="1" x14ac:dyDescent="0.25">
      <c r="A84" s="149">
        <v>44377</v>
      </c>
      <c r="B84" s="163">
        <v>1.19</v>
      </c>
      <c r="C84" s="491" t="s">
        <v>217</v>
      </c>
      <c r="D84" s="512"/>
      <c r="E84" s="543"/>
      <c r="F84" s="149"/>
      <c r="G84" s="89"/>
      <c r="H84" s="145"/>
      <c r="I84" s="155"/>
    </row>
    <row r="85" spans="1:9" s="125" customFormat="1" ht="15" customHeight="1" x14ac:dyDescent="0.25">
      <c r="A85" s="149">
        <v>44377</v>
      </c>
      <c r="B85" s="163">
        <v>0.6</v>
      </c>
      <c r="C85" s="491" t="s">
        <v>217</v>
      </c>
      <c r="D85" s="512"/>
      <c r="E85" s="543"/>
      <c r="F85" s="149"/>
      <c r="G85" s="89"/>
      <c r="H85" s="145"/>
      <c r="I85" s="155"/>
    </row>
    <row r="86" spans="1:9" s="125" customFormat="1" ht="15" customHeight="1" x14ac:dyDescent="0.25">
      <c r="A86" s="149">
        <v>44377</v>
      </c>
      <c r="B86" s="163">
        <v>96</v>
      </c>
      <c r="C86" s="482" t="s">
        <v>891</v>
      </c>
      <c r="D86" s="482"/>
      <c r="E86" s="482"/>
      <c r="F86" s="149"/>
      <c r="G86" s="89"/>
      <c r="H86" s="145"/>
      <c r="I86" s="155"/>
    </row>
    <row r="87" spans="1:9" s="125" customFormat="1" ht="15" customHeight="1" x14ac:dyDescent="0.25">
      <c r="A87" s="149">
        <v>44377</v>
      </c>
      <c r="B87" s="163">
        <v>941</v>
      </c>
      <c r="C87" s="547" t="s">
        <v>289</v>
      </c>
      <c r="D87" s="548"/>
      <c r="E87" s="549"/>
      <c r="F87" s="149"/>
      <c r="G87" s="89"/>
      <c r="H87" s="145"/>
      <c r="I87" s="155"/>
    </row>
    <row r="88" spans="1:9" x14ac:dyDescent="0.25">
      <c r="B88" s="125"/>
      <c r="C88" s="125"/>
      <c r="D88" s="125"/>
      <c r="E88" s="125"/>
    </row>
  </sheetData>
  <mergeCells count="124">
    <mergeCell ref="C87:E87"/>
    <mergeCell ref="C81:E81"/>
    <mergeCell ref="C82:E82"/>
    <mergeCell ref="C83:E83"/>
    <mergeCell ref="C84:E84"/>
    <mergeCell ref="C85:E85"/>
    <mergeCell ref="C86:E86"/>
    <mergeCell ref="C75:E75"/>
    <mergeCell ref="C76:E76"/>
    <mergeCell ref="C77:E77"/>
    <mergeCell ref="C78:E78"/>
    <mergeCell ref="C79:E79"/>
    <mergeCell ref="C80:E80"/>
    <mergeCell ref="C69:E69"/>
    <mergeCell ref="C70:E70"/>
    <mergeCell ref="C71:E71"/>
    <mergeCell ref="C72:E72"/>
    <mergeCell ref="C73:E73"/>
    <mergeCell ref="C74:E74"/>
    <mergeCell ref="C63:E63"/>
    <mergeCell ref="C64:E64"/>
    <mergeCell ref="C65:E65"/>
    <mergeCell ref="C66:E66"/>
    <mergeCell ref="C67:E67"/>
    <mergeCell ref="C68:E68"/>
    <mergeCell ref="C58:E58"/>
    <mergeCell ref="C59:E59"/>
    <mergeCell ref="C60:E60"/>
    <mergeCell ref="H60:I60"/>
    <mergeCell ref="C61:E61"/>
    <mergeCell ref="C62:E62"/>
    <mergeCell ref="C54:E54"/>
    <mergeCell ref="H54:I54"/>
    <mergeCell ref="C55:E55"/>
    <mergeCell ref="C56:E56"/>
    <mergeCell ref="H56:I56"/>
    <mergeCell ref="C57:E57"/>
    <mergeCell ref="C49:E49"/>
    <mergeCell ref="C50:E50"/>
    <mergeCell ref="H50:I50"/>
    <mergeCell ref="C51:E51"/>
    <mergeCell ref="C52:E52"/>
    <mergeCell ref="C53:E53"/>
    <mergeCell ref="C45:E45"/>
    <mergeCell ref="C46:E46"/>
    <mergeCell ref="H46:I46"/>
    <mergeCell ref="C47:E47"/>
    <mergeCell ref="H47:I47"/>
    <mergeCell ref="C48:E48"/>
    <mergeCell ref="C41:E41"/>
    <mergeCell ref="C42:E42"/>
    <mergeCell ref="H42:I42"/>
    <mergeCell ref="C43:E43"/>
    <mergeCell ref="H43:I43"/>
    <mergeCell ref="C44:E44"/>
    <mergeCell ref="H44:I44"/>
    <mergeCell ref="C37:E37"/>
    <mergeCell ref="C38:E38"/>
    <mergeCell ref="H38:I38"/>
    <mergeCell ref="C39:E39"/>
    <mergeCell ref="H39:I39"/>
    <mergeCell ref="C40:E40"/>
    <mergeCell ref="C32:E32"/>
    <mergeCell ref="C33:E33"/>
    <mergeCell ref="H33:I33"/>
    <mergeCell ref="C34:E34"/>
    <mergeCell ref="C35:E35"/>
    <mergeCell ref="C36:E36"/>
    <mergeCell ref="H36:I36"/>
    <mergeCell ref="C29:E29"/>
    <mergeCell ref="H29:I29"/>
    <mergeCell ref="C30:E30"/>
    <mergeCell ref="H30:I30"/>
    <mergeCell ref="C31:E31"/>
    <mergeCell ref="H31:I31"/>
    <mergeCell ref="C26:E26"/>
    <mergeCell ref="H26:I26"/>
    <mergeCell ref="C27:E27"/>
    <mergeCell ref="H27:I27"/>
    <mergeCell ref="C28:E28"/>
    <mergeCell ref="H28:I28"/>
    <mergeCell ref="C22:E22"/>
    <mergeCell ref="C23:E23"/>
    <mergeCell ref="H23:I23"/>
    <mergeCell ref="C24:E24"/>
    <mergeCell ref="H24:I24"/>
    <mergeCell ref="C25:E25"/>
    <mergeCell ref="C19:E19"/>
    <mergeCell ref="H19:I19"/>
    <mergeCell ref="C20:E20"/>
    <mergeCell ref="H20:I20"/>
    <mergeCell ref="C21:E21"/>
    <mergeCell ref="H21:I21"/>
    <mergeCell ref="C16:E16"/>
    <mergeCell ref="H16:I16"/>
    <mergeCell ref="C17:E17"/>
    <mergeCell ref="H17:I17"/>
    <mergeCell ref="C18:E18"/>
    <mergeCell ref="H18:I18"/>
    <mergeCell ref="C12:D12"/>
    <mergeCell ref="G12:H12"/>
    <mergeCell ref="A13:I13"/>
    <mergeCell ref="A14:I14"/>
    <mergeCell ref="A15:E15"/>
    <mergeCell ref="F15:I15"/>
    <mergeCell ref="C9:D9"/>
    <mergeCell ref="G9:H9"/>
    <mergeCell ref="C10:D10"/>
    <mergeCell ref="G10:H10"/>
    <mergeCell ref="C11:D11"/>
    <mergeCell ref="G11:H11"/>
    <mergeCell ref="C6:D6"/>
    <mergeCell ref="G6:H6"/>
    <mergeCell ref="C7:D7"/>
    <mergeCell ref="G7:H7"/>
    <mergeCell ref="C8:D8"/>
    <mergeCell ref="G8:H8"/>
    <mergeCell ref="C2:I2"/>
    <mergeCell ref="C3:F3"/>
    <mergeCell ref="G3:I3"/>
    <mergeCell ref="C4:D5"/>
    <mergeCell ref="E4:F4"/>
    <mergeCell ref="G4:H4"/>
    <mergeCell ref="I4:I5"/>
  </mergeCells>
  <pageMargins left="0.7" right="0.7" top="0.75" bottom="0.75" header="0.3" footer="0.3"/>
  <pageSetup paperSize="9" scale="77" orientation="landscape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opLeftCell="A76" zoomScaleNormal="100" workbookViewId="0">
      <selection activeCell="C81" sqref="C81:E81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896</v>
      </c>
      <c r="D2" s="530"/>
      <c r="E2" s="530"/>
      <c r="F2" s="530"/>
      <c r="G2" s="530"/>
      <c r="H2" s="530"/>
      <c r="I2" s="531"/>
    </row>
    <row r="3" spans="1:9" ht="21.75" customHeight="1" x14ac:dyDescent="0.25">
      <c r="C3" s="563" t="s">
        <v>748</v>
      </c>
      <c r="D3" s="564"/>
      <c r="E3" s="564"/>
      <c r="F3" s="565"/>
      <c r="G3" s="566">
        <v>85136</v>
      </c>
      <c r="H3" s="567"/>
      <c r="I3" s="568"/>
    </row>
    <row r="4" spans="1:9" x14ac:dyDescent="0.25">
      <c r="C4" s="423"/>
      <c r="D4" s="355"/>
      <c r="E4" s="356" t="s">
        <v>0</v>
      </c>
      <c r="F4" s="356"/>
      <c r="G4" s="424" t="s">
        <v>1</v>
      </c>
      <c r="H4" s="538"/>
      <c r="I4" s="412"/>
    </row>
    <row r="5" spans="1:9" x14ac:dyDescent="0.25">
      <c r="C5" s="423"/>
      <c r="D5" s="355"/>
      <c r="E5" s="6" t="s">
        <v>3</v>
      </c>
      <c r="F5" s="6" t="s">
        <v>2</v>
      </c>
      <c r="G5" s="6" t="s">
        <v>3</v>
      </c>
      <c r="H5" s="6"/>
      <c r="I5" s="412"/>
    </row>
    <row r="6" spans="1:9" ht="30.75" customHeight="1" x14ac:dyDescent="0.25">
      <c r="C6" s="539" t="s">
        <v>897</v>
      </c>
      <c r="D6" s="540"/>
      <c r="E6" s="156">
        <v>42736.12</v>
      </c>
      <c r="F6" s="156">
        <v>13006.55</v>
      </c>
      <c r="G6" s="541">
        <v>0</v>
      </c>
      <c r="H6" s="542"/>
      <c r="I6" s="27"/>
    </row>
    <row r="7" spans="1:9" x14ac:dyDescent="0.25">
      <c r="C7" s="532" t="s">
        <v>3</v>
      </c>
      <c r="D7" s="533"/>
      <c r="E7" s="158">
        <v>20161.02</v>
      </c>
      <c r="F7" s="158">
        <v>59668.55</v>
      </c>
      <c r="G7" s="541">
        <v>0</v>
      </c>
      <c r="H7" s="542"/>
      <c r="I7" s="28"/>
    </row>
    <row r="8" spans="1:9" x14ac:dyDescent="0.25">
      <c r="C8" s="494" t="s">
        <v>625</v>
      </c>
      <c r="D8" s="495"/>
      <c r="E8" s="158">
        <v>921.43</v>
      </c>
      <c r="F8" s="158">
        <v>1800.17</v>
      </c>
      <c r="G8" s="541">
        <v>0</v>
      </c>
      <c r="H8" s="542"/>
      <c r="I8" s="28"/>
    </row>
    <row r="9" spans="1:9" x14ac:dyDescent="0.25">
      <c r="C9" s="494" t="s">
        <v>840</v>
      </c>
      <c r="D9" s="495"/>
      <c r="E9" s="158">
        <v>1250</v>
      </c>
      <c r="F9" s="158">
        <v>14400</v>
      </c>
      <c r="G9" s="541">
        <v>0</v>
      </c>
      <c r="H9" s="542"/>
      <c r="I9" s="28"/>
    </row>
    <row r="10" spans="1:9" x14ac:dyDescent="0.25">
      <c r="C10" s="494" t="s">
        <v>872</v>
      </c>
      <c r="D10" s="495"/>
      <c r="E10" s="158">
        <v>772.7</v>
      </c>
      <c r="F10" s="158">
        <v>0</v>
      </c>
      <c r="G10" s="541">
        <v>0</v>
      </c>
      <c r="H10" s="542"/>
      <c r="I10" s="28"/>
    </row>
    <row r="11" spans="1:9" x14ac:dyDescent="0.25">
      <c r="C11" s="532" t="s">
        <v>6</v>
      </c>
      <c r="D11" s="533"/>
      <c r="E11" s="158">
        <v>78640.02</v>
      </c>
      <c r="F11" s="158">
        <v>83090.77</v>
      </c>
      <c r="G11" s="541">
        <v>0</v>
      </c>
      <c r="H11" s="542"/>
      <c r="I11" s="28"/>
    </row>
    <row r="12" spans="1:9" ht="36.75" customHeight="1" thickBot="1" x14ac:dyDescent="0.3">
      <c r="C12" s="420" t="s">
        <v>898</v>
      </c>
      <c r="D12" s="421"/>
      <c r="E12" s="157">
        <f>E6+E7+E8+E9+E10+F11-E11</f>
        <v>70292.02</v>
      </c>
      <c r="F12" s="157">
        <f>F6+F7+F8+F9+F10-F11</f>
        <v>5784.5</v>
      </c>
      <c r="G12" s="422">
        <f>G6+G7+G8+G9-G11</f>
        <v>0</v>
      </c>
      <c r="H12" s="422"/>
      <c r="I12" s="30"/>
    </row>
    <row r="13" spans="1:9" ht="15.75" thickBot="1" x14ac:dyDescent="0.3">
      <c r="A13" s="366"/>
      <c r="B13" s="366"/>
      <c r="C13" s="366"/>
      <c r="D13" s="366"/>
      <c r="E13" s="366"/>
      <c r="F13" s="366"/>
      <c r="G13" s="366"/>
      <c r="H13" s="366"/>
      <c r="I13" s="366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44378</v>
      </c>
      <c r="B17" s="165">
        <v>3540</v>
      </c>
      <c r="C17" s="491" t="s">
        <v>899</v>
      </c>
      <c r="D17" s="512"/>
      <c r="E17" s="543"/>
      <c r="F17" s="149"/>
      <c r="G17" s="89"/>
      <c r="H17" s="482"/>
      <c r="I17" s="482"/>
    </row>
    <row r="18" spans="1:9" s="125" customFormat="1" ht="15" customHeight="1" x14ac:dyDescent="0.25">
      <c r="A18" s="149">
        <v>44378</v>
      </c>
      <c r="B18" s="171">
        <v>2.39</v>
      </c>
      <c r="C18" s="491" t="s">
        <v>217</v>
      </c>
      <c r="D18" s="512"/>
      <c r="E18" s="543"/>
      <c r="F18" s="149"/>
      <c r="G18" s="89"/>
      <c r="H18" s="482"/>
      <c r="I18" s="482"/>
    </row>
    <row r="19" spans="1:9" s="125" customFormat="1" ht="15" customHeight="1" x14ac:dyDescent="0.25">
      <c r="A19" s="149">
        <v>44379</v>
      </c>
      <c r="B19" s="171">
        <v>1000</v>
      </c>
      <c r="C19" s="580" t="s">
        <v>628</v>
      </c>
      <c r="D19" s="581"/>
      <c r="E19" s="582"/>
      <c r="F19" s="149"/>
      <c r="G19" s="89"/>
      <c r="H19" s="482"/>
      <c r="I19" s="482"/>
    </row>
    <row r="20" spans="1:9" s="125" customFormat="1" ht="15" customHeight="1" x14ac:dyDescent="0.25">
      <c r="A20" s="149">
        <v>44379</v>
      </c>
      <c r="B20" s="170">
        <v>1.79</v>
      </c>
      <c r="C20" s="491" t="s">
        <v>217</v>
      </c>
      <c r="D20" s="512"/>
      <c r="E20" s="543"/>
      <c r="F20" s="149"/>
      <c r="G20" s="89"/>
      <c r="H20" s="482"/>
      <c r="I20" s="482"/>
    </row>
    <row r="21" spans="1:9" s="125" customFormat="1" ht="15" customHeight="1" x14ac:dyDescent="0.25">
      <c r="A21" s="149">
        <v>44379</v>
      </c>
      <c r="B21" s="165">
        <v>197</v>
      </c>
      <c r="C21" s="482" t="s">
        <v>529</v>
      </c>
      <c r="D21" s="482"/>
      <c r="E21" s="482"/>
      <c r="F21" s="149"/>
      <c r="G21" s="89"/>
      <c r="H21" s="475"/>
      <c r="I21" s="534"/>
    </row>
    <row r="22" spans="1:9" s="125" customFormat="1" ht="15" customHeight="1" x14ac:dyDescent="0.25">
      <c r="A22" s="149">
        <v>44382</v>
      </c>
      <c r="B22" s="166">
        <v>2000</v>
      </c>
      <c r="C22" s="580" t="s">
        <v>628</v>
      </c>
      <c r="D22" s="581"/>
      <c r="E22" s="582"/>
      <c r="F22" s="149"/>
      <c r="G22" s="89"/>
      <c r="H22" s="145"/>
      <c r="I22" s="155"/>
    </row>
    <row r="23" spans="1:9" s="125" customFormat="1" ht="15" customHeight="1" x14ac:dyDescent="0.25">
      <c r="A23" s="149">
        <v>44382</v>
      </c>
      <c r="B23" s="171">
        <v>2.39</v>
      </c>
      <c r="C23" s="491" t="s">
        <v>217</v>
      </c>
      <c r="D23" s="512"/>
      <c r="E23" s="543"/>
      <c r="F23" s="149"/>
      <c r="G23" s="89"/>
      <c r="H23" s="482"/>
      <c r="I23" s="482"/>
    </row>
    <row r="24" spans="1:9" s="125" customFormat="1" ht="15" customHeight="1" x14ac:dyDescent="0.25">
      <c r="A24" s="149">
        <v>44382</v>
      </c>
      <c r="B24" s="166">
        <v>1200</v>
      </c>
      <c r="C24" s="491" t="s">
        <v>884</v>
      </c>
      <c r="D24" s="512"/>
      <c r="E24" s="543"/>
      <c r="F24" s="149"/>
      <c r="G24" s="89"/>
      <c r="H24" s="475"/>
      <c r="I24" s="534"/>
    </row>
    <row r="25" spans="1:9" s="125" customFormat="1" ht="15" customHeight="1" x14ac:dyDescent="0.25">
      <c r="A25" s="149">
        <v>44382</v>
      </c>
      <c r="B25" s="171">
        <v>2.39</v>
      </c>
      <c r="C25" s="491" t="s">
        <v>217</v>
      </c>
      <c r="D25" s="512"/>
      <c r="E25" s="543"/>
      <c r="F25" s="149"/>
      <c r="G25" s="89"/>
      <c r="H25" s="145"/>
      <c r="I25" s="155"/>
    </row>
    <row r="26" spans="1:9" s="125" customFormat="1" ht="15" customHeight="1" x14ac:dyDescent="0.25">
      <c r="A26" s="149">
        <v>44382</v>
      </c>
      <c r="B26" s="166">
        <v>3285.99</v>
      </c>
      <c r="C26" s="491" t="s">
        <v>900</v>
      </c>
      <c r="D26" s="512"/>
      <c r="E26" s="543"/>
      <c r="F26" s="149"/>
      <c r="G26" s="89"/>
      <c r="H26" s="482"/>
      <c r="I26" s="482"/>
    </row>
    <row r="27" spans="1:9" s="125" customFormat="1" ht="15" customHeight="1" x14ac:dyDescent="0.25">
      <c r="A27" s="149">
        <v>44382</v>
      </c>
      <c r="B27" s="171">
        <v>2.39</v>
      </c>
      <c r="C27" s="491" t="s">
        <v>217</v>
      </c>
      <c r="D27" s="512"/>
      <c r="E27" s="543"/>
      <c r="F27" s="149"/>
      <c r="G27" s="89"/>
      <c r="H27" s="475"/>
      <c r="I27" s="534"/>
    </row>
    <row r="28" spans="1:9" s="125" customFormat="1" ht="15" customHeight="1" x14ac:dyDescent="0.25">
      <c r="A28" s="149">
        <v>44382</v>
      </c>
      <c r="B28" s="171">
        <v>2.39</v>
      </c>
      <c r="C28" s="491" t="s">
        <v>217</v>
      </c>
      <c r="D28" s="512"/>
      <c r="E28" s="543"/>
      <c r="F28" s="149"/>
      <c r="G28" s="89"/>
      <c r="H28" s="145"/>
      <c r="I28" s="155"/>
    </row>
    <row r="29" spans="1:9" s="125" customFormat="1" ht="15" customHeight="1" x14ac:dyDescent="0.25">
      <c r="A29" s="149">
        <v>44382</v>
      </c>
      <c r="B29" s="163">
        <v>3468.31</v>
      </c>
      <c r="C29" s="545" t="s">
        <v>687</v>
      </c>
      <c r="D29" s="545"/>
      <c r="E29" s="546"/>
      <c r="F29" s="149"/>
      <c r="G29" s="89"/>
      <c r="H29" s="482"/>
      <c r="I29" s="482"/>
    </row>
    <row r="30" spans="1:9" s="125" customFormat="1" ht="15" customHeight="1" x14ac:dyDescent="0.25">
      <c r="A30" s="149">
        <v>44382</v>
      </c>
      <c r="B30" s="163">
        <v>3705.55</v>
      </c>
      <c r="C30" s="548" t="s">
        <v>686</v>
      </c>
      <c r="D30" s="548"/>
      <c r="E30" s="549"/>
      <c r="F30" s="149"/>
      <c r="G30" s="89"/>
      <c r="H30" s="482"/>
      <c r="I30" s="482"/>
    </row>
    <row r="31" spans="1:9" s="125" customFormat="1" ht="15" customHeight="1" x14ac:dyDescent="0.25">
      <c r="A31" s="149">
        <v>44382</v>
      </c>
      <c r="B31" s="163">
        <v>3837.14</v>
      </c>
      <c r="C31" s="548" t="s">
        <v>768</v>
      </c>
      <c r="D31" s="548"/>
      <c r="E31" s="549"/>
      <c r="F31" s="149"/>
      <c r="G31" s="89"/>
      <c r="H31" s="475"/>
      <c r="I31" s="534"/>
    </row>
    <row r="32" spans="1:9" s="125" customFormat="1" ht="15" customHeight="1" x14ac:dyDescent="0.25">
      <c r="A32" s="149">
        <v>44382</v>
      </c>
      <c r="B32" s="163">
        <v>3468.31</v>
      </c>
      <c r="C32" s="548" t="s">
        <v>725</v>
      </c>
      <c r="D32" s="548"/>
      <c r="E32" s="549"/>
      <c r="F32" s="149"/>
      <c r="G32" s="89"/>
      <c r="H32" s="482"/>
      <c r="I32" s="482"/>
    </row>
    <row r="33" spans="1:9" s="125" customFormat="1" ht="15" customHeight="1" x14ac:dyDescent="0.25">
      <c r="A33" s="149">
        <v>44382</v>
      </c>
      <c r="B33" s="163">
        <v>3548.81</v>
      </c>
      <c r="C33" s="548" t="s">
        <v>684</v>
      </c>
      <c r="D33" s="548"/>
      <c r="E33" s="549"/>
      <c r="F33" s="149"/>
      <c r="G33" s="89"/>
      <c r="H33" s="50"/>
      <c r="I33" s="161"/>
    </row>
    <row r="34" spans="1:9" s="125" customFormat="1" ht="15" customHeight="1" x14ac:dyDescent="0.25">
      <c r="A34" s="149">
        <v>44382</v>
      </c>
      <c r="B34" s="163">
        <v>3521.98</v>
      </c>
      <c r="C34" s="548" t="s">
        <v>683</v>
      </c>
      <c r="D34" s="548"/>
      <c r="E34" s="549"/>
      <c r="F34" s="149"/>
      <c r="G34" s="89"/>
      <c r="H34" s="475"/>
      <c r="I34" s="534"/>
    </row>
    <row r="35" spans="1:9" s="125" customFormat="1" ht="15" customHeight="1" x14ac:dyDescent="0.25">
      <c r="A35" s="149">
        <v>44382</v>
      </c>
      <c r="B35" s="163">
        <v>3468.31</v>
      </c>
      <c r="C35" s="548" t="s">
        <v>699</v>
      </c>
      <c r="D35" s="548"/>
      <c r="E35" s="549"/>
      <c r="F35" s="149"/>
      <c r="G35" s="89"/>
      <c r="H35" s="145"/>
      <c r="I35" s="155"/>
    </row>
    <row r="36" spans="1:9" s="125" customFormat="1" ht="15" customHeight="1" x14ac:dyDescent="0.25">
      <c r="A36" s="149">
        <v>44382</v>
      </c>
      <c r="B36" s="163">
        <v>3468.31</v>
      </c>
      <c r="C36" s="548" t="s">
        <v>388</v>
      </c>
      <c r="D36" s="548"/>
      <c r="E36" s="549"/>
      <c r="F36" s="149"/>
      <c r="G36" s="89"/>
      <c r="H36" s="145"/>
      <c r="I36" s="155"/>
    </row>
    <row r="37" spans="1:9" s="125" customFormat="1" ht="15" customHeight="1" x14ac:dyDescent="0.25">
      <c r="A37" s="149">
        <v>44382</v>
      </c>
      <c r="B37" s="163">
        <v>3548.81</v>
      </c>
      <c r="C37" s="548" t="s">
        <v>681</v>
      </c>
      <c r="D37" s="548"/>
      <c r="E37" s="549"/>
      <c r="F37" s="149"/>
      <c r="G37" s="89"/>
      <c r="H37" s="475"/>
      <c r="I37" s="534"/>
    </row>
    <row r="38" spans="1:9" s="125" customFormat="1" ht="15" customHeight="1" x14ac:dyDescent="0.25">
      <c r="A38" s="149">
        <v>44382</v>
      </c>
      <c r="B38" s="163">
        <v>3602.47</v>
      </c>
      <c r="C38" s="545" t="s">
        <v>816</v>
      </c>
      <c r="D38" s="545"/>
      <c r="E38" s="546"/>
      <c r="F38" s="149"/>
      <c r="G38" s="89"/>
      <c r="H38" s="145"/>
      <c r="I38" s="155"/>
    </row>
    <row r="39" spans="1:9" s="125" customFormat="1" ht="15" customHeight="1" x14ac:dyDescent="0.25">
      <c r="A39" s="149">
        <v>44382</v>
      </c>
      <c r="B39" s="163">
        <v>3562.22</v>
      </c>
      <c r="C39" s="548" t="s">
        <v>726</v>
      </c>
      <c r="D39" s="548"/>
      <c r="E39" s="549"/>
      <c r="F39" s="149"/>
      <c r="G39" s="89"/>
      <c r="H39" s="475"/>
      <c r="I39" s="534"/>
    </row>
    <row r="40" spans="1:9" s="125" customFormat="1" ht="15" customHeight="1" x14ac:dyDescent="0.25">
      <c r="A40" s="149">
        <v>44384</v>
      </c>
      <c r="B40" s="165">
        <v>197</v>
      </c>
      <c r="C40" s="482" t="s">
        <v>529</v>
      </c>
      <c r="D40" s="482"/>
      <c r="E40" s="482"/>
      <c r="F40" s="149"/>
      <c r="G40" s="89"/>
      <c r="H40" s="475"/>
      <c r="I40" s="534"/>
    </row>
    <row r="41" spans="1:9" s="125" customFormat="1" ht="15" customHeight="1" x14ac:dyDescent="0.25">
      <c r="A41" s="149">
        <v>44384</v>
      </c>
      <c r="B41" s="166">
        <v>800</v>
      </c>
      <c r="C41" s="491" t="s">
        <v>884</v>
      </c>
      <c r="D41" s="512"/>
      <c r="E41" s="543"/>
      <c r="F41" s="149"/>
      <c r="G41" s="89"/>
      <c r="H41" s="145"/>
      <c r="I41" s="155"/>
    </row>
    <row r="42" spans="1:9" s="125" customFormat="1" ht="15" customHeight="1" x14ac:dyDescent="0.25">
      <c r="A42" s="149">
        <v>44384</v>
      </c>
      <c r="B42" s="163">
        <v>1.19</v>
      </c>
      <c r="C42" s="491" t="s">
        <v>217</v>
      </c>
      <c r="D42" s="512"/>
      <c r="E42" s="543"/>
      <c r="F42" s="149"/>
      <c r="G42" s="89"/>
      <c r="H42" s="145"/>
      <c r="I42" s="155"/>
    </row>
    <row r="43" spans="1:9" s="125" customFormat="1" ht="15" customHeight="1" x14ac:dyDescent="0.25">
      <c r="A43" s="149">
        <v>44384</v>
      </c>
      <c r="B43" s="163">
        <v>242</v>
      </c>
      <c r="C43" s="482" t="s">
        <v>239</v>
      </c>
      <c r="D43" s="482"/>
      <c r="E43" s="482"/>
      <c r="F43" s="149"/>
      <c r="G43" s="89"/>
      <c r="H43" s="475"/>
      <c r="I43" s="534"/>
    </row>
    <row r="44" spans="1:9" s="125" customFormat="1" ht="15" customHeight="1" x14ac:dyDescent="0.25">
      <c r="A44" s="149">
        <v>44386</v>
      </c>
      <c r="B44" s="165">
        <v>197</v>
      </c>
      <c r="C44" s="482" t="s">
        <v>529</v>
      </c>
      <c r="D44" s="482"/>
      <c r="E44" s="482"/>
      <c r="F44" s="149"/>
      <c r="G44" s="89"/>
      <c r="H44" s="475"/>
      <c r="I44" s="534"/>
    </row>
    <row r="45" spans="1:9" s="125" customFormat="1" ht="15" customHeight="1" x14ac:dyDescent="0.25">
      <c r="A45" s="149">
        <v>44389</v>
      </c>
      <c r="B45" s="165">
        <v>1000</v>
      </c>
      <c r="C45" s="580" t="s">
        <v>628</v>
      </c>
      <c r="D45" s="581"/>
      <c r="E45" s="582"/>
      <c r="F45" s="149"/>
      <c r="G45" s="89"/>
      <c r="H45" s="475"/>
      <c r="I45" s="534"/>
    </row>
    <row r="46" spans="1:9" s="125" customFormat="1" ht="15" customHeight="1" x14ac:dyDescent="0.25">
      <c r="A46" s="149">
        <v>44389</v>
      </c>
      <c r="B46" s="163">
        <v>1.19</v>
      </c>
      <c r="C46" s="491" t="s">
        <v>217</v>
      </c>
      <c r="D46" s="512"/>
      <c r="E46" s="543"/>
      <c r="F46" s="149"/>
      <c r="G46" s="89"/>
      <c r="H46" s="145"/>
      <c r="I46" s="155"/>
    </row>
    <row r="47" spans="1:9" s="125" customFormat="1" ht="15" customHeight="1" x14ac:dyDescent="0.25">
      <c r="A47" s="149">
        <v>44390</v>
      </c>
      <c r="B47" s="172">
        <v>210.8</v>
      </c>
      <c r="C47" s="482" t="s">
        <v>273</v>
      </c>
      <c r="D47" s="482"/>
      <c r="E47" s="482"/>
      <c r="F47" s="149"/>
      <c r="G47" s="89"/>
      <c r="H47" s="475"/>
      <c r="I47" s="534"/>
    </row>
    <row r="48" spans="1:9" s="125" customFormat="1" ht="15" customHeight="1" x14ac:dyDescent="0.25">
      <c r="A48" s="149">
        <v>44390</v>
      </c>
      <c r="B48" s="163">
        <v>564</v>
      </c>
      <c r="C48" s="569" t="s">
        <v>543</v>
      </c>
      <c r="D48" s="512"/>
      <c r="E48" s="543"/>
      <c r="F48" s="149"/>
      <c r="G48" s="89"/>
      <c r="H48" s="475"/>
      <c r="I48" s="534"/>
    </row>
    <row r="49" spans="1:9" s="125" customFormat="1" ht="15" customHeight="1" x14ac:dyDescent="0.25">
      <c r="A49" s="149">
        <v>44390</v>
      </c>
      <c r="B49" s="163">
        <v>1086</v>
      </c>
      <c r="C49" s="482" t="s">
        <v>18</v>
      </c>
      <c r="D49" s="482"/>
      <c r="E49" s="482"/>
      <c r="F49" s="149"/>
      <c r="G49" s="89"/>
      <c r="H49" s="145"/>
      <c r="I49" s="155"/>
    </row>
    <row r="50" spans="1:9" s="125" customFormat="1" ht="15" customHeight="1" x14ac:dyDescent="0.25">
      <c r="A50" s="149">
        <v>44390</v>
      </c>
      <c r="B50" s="163">
        <v>163</v>
      </c>
      <c r="C50" s="482" t="s">
        <v>18</v>
      </c>
      <c r="D50" s="482"/>
      <c r="E50" s="482"/>
      <c r="F50" s="149"/>
      <c r="G50" s="89"/>
      <c r="H50" s="145"/>
      <c r="I50" s="155"/>
    </row>
    <row r="51" spans="1:9" s="125" customFormat="1" ht="15" customHeight="1" x14ac:dyDescent="0.25">
      <c r="A51" s="149">
        <v>44390</v>
      </c>
      <c r="B51" s="163">
        <v>51</v>
      </c>
      <c r="C51" s="482" t="s">
        <v>19</v>
      </c>
      <c r="D51" s="482"/>
      <c r="E51" s="482"/>
      <c r="F51" s="149"/>
      <c r="G51" s="89"/>
      <c r="H51" s="475"/>
      <c r="I51" s="534"/>
    </row>
    <row r="52" spans="1:9" s="125" customFormat="1" ht="15" customHeight="1" x14ac:dyDescent="0.25">
      <c r="A52" s="149">
        <v>44390</v>
      </c>
      <c r="B52" s="163">
        <v>63</v>
      </c>
      <c r="C52" s="482" t="s">
        <v>194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44390</v>
      </c>
      <c r="B53" s="163">
        <v>258</v>
      </c>
      <c r="C53" s="482" t="s">
        <v>570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44390</v>
      </c>
      <c r="B54" s="163">
        <v>922</v>
      </c>
      <c r="C54" s="482" t="s">
        <v>20</v>
      </c>
      <c r="D54" s="482"/>
      <c r="E54" s="482"/>
      <c r="F54" s="149"/>
      <c r="G54" s="89"/>
      <c r="H54" s="145"/>
      <c r="I54" s="155"/>
    </row>
    <row r="55" spans="1:9" s="125" customFormat="1" ht="15" customHeight="1" x14ac:dyDescent="0.25">
      <c r="A55" s="149">
        <v>44390</v>
      </c>
      <c r="B55" s="163">
        <v>87</v>
      </c>
      <c r="C55" s="482" t="s">
        <v>21</v>
      </c>
      <c r="D55" s="482"/>
      <c r="E55" s="482"/>
      <c r="F55" s="149"/>
      <c r="G55" s="89"/>
      <c r="H55" s="475"/>
      <c r="I55" s="534"/>
    </row>
    <row r="56" spans="1:9" s="125" customFormat="1" ht="15" customHeight="1" x14ac:dyDescent="0.25">
      <c r="A56" s="149">
        <v>44391</v>
      </c>
      <c r="B56" s="165">
        <v>197</v>
      </c>
      <c r="C56" s="482" t="s">
        <v>529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44391</v>
      </c>
      <c r="B57" s="163">
        <v>1100</v>
      </c>
      <c r="C57" s="491" t="s">
        <v>884</v>
      </c>
      <c r="D57" s="512"/>
      <c r="E57" s="543"/>
      <c r="F57" s="149"/>
      <c r="G57" s="89"/>
      <c r="H57" s="475"/>
      <c r="I57" s="534"/>
    </row>
    <row r="58" spans="1:9" s="125" customFormat="1" ht="15" customHeight="1" x14ac:dyDescent="0.25">
      <c r="A58" s="149">
        <v>44391</v>
      </c>
      <c r="B58" s="171">
        <v>2.39</v>
      </c>
      <c r="C58" s="491" t="s">
        <v>217</v>
      </c>
      <c r="D58" s="512"/>
      <c r="E58" s="543"/>
      <c r="F58" s="149"/>
      <c r="G58" s="89"/>
      <c r="H58" s="145"/>
      <c r="I58" s="155"/>
    </row>
    <row r="59" spans="1:9" s="125" customFormat="1" ht="15" customHeight="1" x14ac:dyDescent="0.25">
      <c r="A59" s="149">
        <v>44395</v>
      </c>
      <c r="B59" s="163">
        <v>197</v>
      </c>
      <c r="C59" s="482" t="s">
        <v>529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44396</v>
      </c>
      <c r="B60" s="163">
        <v>1000</v>
      </c>
      <c r="C60" s="580" t="s">
        <v>628</v>
      </c>
      <c r="D60" s="581"/>
      <c r="E60" s="582"/>
      <c r="F60" s="149"/>
      <c r="G60" s="89"/>
      <c r="H60" s="145"/>
      <c r="I60" s="155"/>
    </row>
    <row r="61" spans="1:9" s="125" customFormat="1" ht="15" customHeight="1" x14ac:dyDescent="0.25">
      <c r="A61" s="149">
        <v>44396</v>
      </c>
      <c r="B61" s="163">
        <v>1.19</v>
      </c>
      <c r="C61" s="491" t="s">
        <v>217</v>
      </c>
      <c r="D61" s="512"/>
      <c r="E61" s="543"/>
      <c r="F61" s="149"/>
      <c r="G61" s="89"/>
      <c r="H61" s="475"/>
      <c r="I61" s="534"/>
    </row>
    <row r="62" spans="1:9" s="125" customFormat="1" ht="15" customHeight="1" x14ac:dyDescent="0.25">
      <c r="A62" s="149">
        <v>44396</v>
      </c>
      <c r="B62" s="163">
        <v>600</v>
      </c>
      <c r="C62" s="491" t="s">
        <v>884</v>
      </c>
      <c r="D62" s="512"/>
      <c r="E62" s="543"/>
      <c r="F62" s="149"/>
      <c r="G62" s="89"/>
      <c r="H62" s="145"/>
      <c r="I62" s="155"/>
    </row>
    <row r="63" spans="1:9" s="125" customFormat="1" ht="15" customHeight="1" x14ac:dyDescent="0.25">
      <c r="A63" s="149">
        <v>44396</v>
      </c>
      <c r="B63" s="163">
        <v>1.19</v>
      </c>
      <c r="C63" s="491" t="s">
        <v>217</v>
      </c>
      <c r="D63" s="512"/>
      <c r="E63" s="543"/>
      <c r="F63" s="149"/>
      <c r="G63" s="89"/>
      <c r="H63" s="145"/>
      <c r="I63" s="155"/>
    </row>
    <row r="64" spans="1:9" s="125" customFormat="1" ht="15" customHeight="1" x14ac:dyDescent="0.25">
      <c r="A64" s="149">
        <v>44396</v>
      </c>
      <c r="B64" s="163">
        <v>500</v>
      </c>
      <c r="C64" s="545" t="s">
        <v>732</v>
      </c>
      <c r="D64" s="545"/>
      <c r="E64" s="546"/>
      <c r="F64" s="149"/>
      <c r="G64" s="89"/>
      <c r="H64" s="145"/>
      <c r="I64" s="155"/>
    </row>
    <row r="65" spans="1:9" s="125" customFormat="1" ht="15" customHeight="1" x14ac:dyDescent="0.25">
      <c r="A65" s="149">
        <v>44396</v>
      </c>
      <c r="B65" s="163">
        <v>500</v>
      </c>
      <c r="C65" s="548" t="s">
        <v>674</v>
      </c>
      <c r="D65" s="548"/>
      <c r="E65" s="549"/>
      <c r="F65" s="149"/>
      <c r="G65" s="89"/>
      <c r="H65" s="145"/>
      <c r="I65" s="155"/>
    </row>
    <row r="66" spans="1:9" s="125" customFormat="1" ht="15" customHeight="1" x14ac:dyDescent="0.25">
      <c r="A66" s="149">
        <v>44396</v>
      </c>
      <c r="B66" s="163">
        <v>500</v>
      </c>
      <c r="C66" s="548" t="s">
        <v>760</v>
      </c>
      <c r="D66" s="548"/>
      <c r="E66" s="549"/>
      <c r="F66" s="149"/>
      <c r="G66" s="89"/>
      <c r="H66" s="145"/>
      <c r="I66" s="155"/>
    </row>
    <row r="67" spans="1:9" s="125" customFormat="1" ht="15" customHeight="1" x14ac:dyDescent="0.25">
      <c r="A67" s="149">
        <v>44396</v>
      </c>
      <c r="B67" s="163">
        <v>500</v>
      </c>
      <c r="C67" s="548" t="s">
        <v>739</v>
      </c>
      <c r="D67" s="548"/>
      <c r="E67" s="549"/>
      <c r="F67" s="149"/>
      <c r="G67" s="89"/>
      <c r="H67" s="145"/>
      <c r="I67" s="155"/>
    </row>
    <row r="68" spans="1:9" s="125" customFormat="1" ht="15" customHeight="1" x14ac:dyDescent="0.25">
      <c r="A68" s="149">
        <v>44396</v>
      </c>
      <c r="B68" s="163">
        <v>500</v>
      </c>
      <c r="C68" s="548" t="s">
        <v>734</v>
      </c>
      <c r="D68" s="548"/>
      <c r="E68" s="549"/>
      <c r="F68" s="149"/>
      <c r="G68" s="89"/>
      <c r="H68" s="145"/>
      <c r="I68" s="155"/>
    </row>
    <row r="69" spans="1:9" s="125" customFormat="1" ht="15" customHeight="1" x14ac:dyDescent="0.25">
      <c r="A69" s="149">
        <v>44396</v>
      </c>
      <c r="B69" s="163">
        <v>500</v>
      </c>
      <c r="C69" s="548" t="s">
        <v>735</v>
      </c>
      <c r="D69" s="548"/>
      <c r="E69" s="549"/>
      <c r="F69" s="149"/>
      <c r="G69" s="89"/>
      <c r="H69" s="145"/>
      <c r="I69" s="155"/>
    </row>
    <row r="70" spans="1:9" s="125" customFormat="1" ht="15" customHeight="1" x14ac:dyDescent="0.25">
      <c r="A70" s="149">
        <v>44396</v>
      </c>
      <c r="B70" s="163">
        <v>500</v>
      </c>
      <c r="C70" s="548" t="s">
        <v>736</v>
      </c>
      <c r="D70" s="548"/>
      <c r="E70" s="549"/>
      <c r="F70" s="149"/>
      <c r="G70" s="89"/>
      <c r="H70" s="145"/>
      <c r="I70" s="155"/>
    </row>
    <row r="71" spans="1:9" s="125" customFormat="1" ht="15" customHeight="1" x14ac:dyDescent="0.25">
      <c r="A71" s="149">
        <v>44396</v>
      </c>
      <c r="B71" s="163">
        <v>500</v>
      </c>
      <c r="C71" s="548" t="s">
        <v>737</v>
      </c>
      <c r="D71" s="548"/>
      <c r="E71" s="549"/>
      <c r="F71" s="149"/>
      <c r="G71" s="89"/>
      <c r="H71" s="145"/>
      <c r="I71" s="155"/>
    </row>
    <row r="72" spans="1:9" s="125" customFormat="1" ht="15" customHeight="1" x14ac:dyDescent="0.25">
      <c r="A72" s="149">
        <v>44396</v>
      </c>
      <c r="B72" s="163">
        <v>500</v>
      </c>
      <c r="C72" s="548" t="s">
        <v>738</v>
      </c>
      <c r="D72" s="548"/>
      <c r="E72" s="549"/>
      <c r="F72" s="149"/>
      <c r="G72" s="89"/>
      <c r="H72" s="145"/>
      <c r="I72" s="155"/>
    </row>
    <row r="73" spans="1:9" s="125" customFormat="1" ht="15" customHeight="1" x14ac:dyDescent="0.25">
      <c r="A73" s="149">
        <v>44396</v>
      </c>
      <c r="B73" s="163">
        <v>500</v>
      </c>
      <c r="C73" s="545" t="s">
        <v>902</v>
      </c>
      <c r="D73" s="545"/>
      <c r="E73" s="546"/>
      <c r="F73" s="149"/>
      <c r="G73" s="89"/>
      <c r="H73" s="145"/>
      <c r="I73" s="155"/>
    </row>
    <row r="74" spans="1:9" s="125" customFormat="1" ht="15" customHeight="1" x14ac:dyDescent="0.25">
      <c r="A74" s="149">
        <v>44396</v>
      </c>
      <c r="B74" s="163">
        <v>500</v>
      </c>
      <c r="C74" s="548" t="s">
        <v>740</v>
      </c>
      <c r="D74" s="548"/>
      <c r="E74" s="549"/>
      <c r="F74" s="149"/>
      <c r="G74" s="89"/>
      <c r="H74" s="145"/>
      <c r="I74" s="155"/>
    </row>
    <row r="75" spans="1:9" s="125" customFormat="1" ht="15" customHeight="1" x14ac:dyDescent="0.25">
      <c r="A75" s="149">
        <v>44397</v>
      </c>
      <c r="B75" s="163">
        <v>197</v>
      </c>
      <c r="C75" s="482" t="s">
        <v>529</v>
      </c>
      <c r="D75" s="482"/>
      <c r="E75" s="482"/>
      <c r="F75" s="149"/>
      <c r="G75" s="89"/>
      <c r="H75" s="145"/>
      <c r="I75" s="155"/>
    </row>
    <row r="76" spans="1:9" s="125" customFormat="1" ht="15" customHeight="1" x14ac:dyDescent="0.25">
      <c r="A76" s="149">
        <v>44403</v>
      </c>
      <c r="B76" s="163">
        <v>200</v>
      </c>
      <c r="C76" s="491" t="s">
        <v>884</v>
      </c>
      <c r="D76" s="512"/>
      <c r="E76" s="543"/>
      <c r="F76" s="149"/>
      <c r="G76" s="89"/>
      <c r="H76" s="145"/>
      <c r="I76" s="155"/>
    </row>
    <row r="77" spans="1:9" s="125" customFormat="1" ht="15" customHeight="1" x14ac:dyDescent="0.25">
      <c r="A77" s="149">
        <v>44403</v>
      </c>
      <c r="B77" s="163">
        <v>1.19</v>
      </c>
      <c r="C77" s="491" t="s">
        <v>217</v>
      </c>
      <c r="D77" s="512"/>
      <c r="E77" s="543"/>
      <c r="F77" s="149"/>
      <c r="G77" s="89"/>
      <c r="H77" s="145"/>
      <c r="I77" s="155"/>
    </row>
    <row r="78" spans="1:9" s="125" customFormat="1" ht="15" customHeight="1" x14ac:dyDescent="0.25">
      <c r="A78" s="149">
        <v>44405</v>
      </c>
      <c r="B78" s="163">
        <v>2500</v>
      </c>
      <c r="C78" s="580" t="s">
        <v>628</v>
      </c>
      <c r="D78" s="581"/>
      <c r="E78" s="582"/>
      <c r="F78" s="149"/>
      <c r="G78" s="89"/>
      <c r="H78" s="145"/>
      <c r="I78" s="155"/>
    </row>
    <row r="79" spans="1:9" s="125" customFormat="1" ht="15" customHeight="1" x14ac:dyDescent="0.25">
      <c r="A79" s="149">
        <v>44405</v>
      </c>
      <c r="B79" s="171">
        <v>2.39</v>
      </c>
      <c r="C79" s="491" t="s">
        <v>217</v>
      </c>
      <c r="D79" s="512"/>
      <c r="E79" s="543"/>
      <c r="F79" s="149"/>
      <c r="G79" s="89"/>
      <c r="H79" s="145"/>
      <c r="I79" s="155"/>
    </row>
    <row r="80" spans="1:9" s="125" customFormat="1" ht="15" customHeight="1" x14ac:dyDescent="0.25">
      <c r="A80" s="149">
        <v>44405</v>
      </c>
      <c r="B80" s="163">
        <v>90.5</v>
      </c>
      <c r="C80" s="555" t="s">
        <v>727</v>
      </c>
      <c r="D80" s="551"/>
      <c r="E80" s="552"/>
      <c r="F80" s="149"/>
      <c r="G80" s="89"/>
      <c r="H80" s="145"/>
      <c r="I80" s="155"/>
    </row>
    <row r="81" spans="1:9" s="125" customFormat="1" ht="15" customHeight="1" x14ac:dyDescent="0.25">
      <c r="A81" s="149">
        <v>44405</v>
      </c>
      <c r="B81" s="163">
        <v>3722.07</v>
      </c>
      <c r="C81" s="491" t="s">
        <v>776</v>
      </c>
      <c r="D81" s="512"/>
      <c r="E81" s="543"/>
      <c r="F81" s="149"/>
      <c r="G81" s="89"/>
      <c r="H81" s="145"/>
      <c r="I81" s="155"/>
    </row>
    <row r="82" spans="1:9" s="125" customFormat="1" ht="15" customHeight="1" x14ac:dyDescent="0.25">
      <c r="A82" s="149">
        <v>44405</v>
      </c>
      <c r="B82" s="163">
        <v>197</v>
      </c>
      <c r="C82" s="482" t="s">
        <v>529</v>
      </c>
      <c r="D82" s="482"/>
      <c r="E82" s="482"/>
      <c r="F82" s="149"/>
      <c r="G82" s="89"/>
      <c r="H82" s="145"/>
      <c r="I82" s="155"/>
    </row>
    <row r="83" spans="1:9" s="125" customFormat="1" ht="15" customHeight="1" x14ac:dyDescent="0.25">
      <c r="A83" s="149">
        <v>44407</v>
      </c>
      <c r="B83" s="163">
        <v>941</v>
      </c>
      <c r="C83" s="550" t="s">
        <v>693</v>
      </c>
      <c r="D83" s="551"/>
      <c r="E83" s="552"/>
      <c r="F83" s="149"/>
      <c r="G83" s="89"/>
      <c r="H83" s="145"/>
      <c r="I83" s="155"/>
    </row>
    <row r="84" spans="1:9" s="125" customFormat="1" ht="15" customHeight="1" x14ac:dyDescent="0.25">
      <c r="A84" s="149">
        <v>44407</v>
      </c>
      <c r="B84" s="163">
        <v>941</v>
      </c>
      <c r="C84" s="547" t="s">
        <v>692</v>
      </c>
      <c r="D84" s="548"/>
      <c r="E84" s="549"/>
      <c r="F84" s="149"/>
      <c r="G84" s="89"/>
      <c r="H84" s="145"/>
      <c r="I84" s="155"/>
    </row>
    <row r="85" spans="1:9" s="125" customFormat="1" ht="15" customHeight="1" x14ac:dyDescent="0.25">
      <c r="A85" s="149">
        <v>44407</v>
      </c>
      <c r="B85" s="163">
        <v>0.6</v>
      </c>
      <c r="C85" s="491" t="s">
        <v>217</v>
      </c>
      <c r="D85" s="512"/>
      <c r="E85" s="543"/>
      <c r="F85" s="149"/>
      <c r="G85" s="89"/>
      <c r="H85" s="145"/>
      <c r="I85" s="155"/>
    </row>
    <row r="86" spans="1:9" s="125" customFormat="1" ht="15" customHeight="1" x14ac:dyDescent="0.25">
      <c r="A86" s="149">
        <v>44407</v>
      </c>
      <c r="B86" s="163">
        <v>941</v>
      </c>
      <c r="C86" s="547" t="s">
        <v>289</v>
      </c>
      <c r="D86" s="548"/>
      <c r="E86" s="549"/>
      <c r="F86" s="149"/>
      <c r="G86" s="89"/>
      <c r="H86" s="145"/>
      <c r="I86" s="155"/>
    </row>
    <row r="87" spans="1:9" s="125" customFormat="1" ht="15" customHeight="1" x14ac:dyDescent="0.25">
      <c r="A87" s="149">
        <v>44407</v>
      </c>
      <c r="B87" s="163">
        <v>1.19</v>
      </c>
      <c r="C87" s="491" t="s">
        <v>217</v>
      </c>
      <c r="D87" s="512"/>
      <c r="E87" s="543"/>
      <c r="F87" s="149"/>
      <c r="G87" s="89"/>
      <c r="H87" s="145"/>
      <c r="I87" s="155"/>
    </row>
    <row r="88" spans="1:9" s="125" customFormat="1" ht="15" customHeight="1" x14ac:dyDescent="0.25">
      <c r="A88" s="149">
        <v>44407</v>
      </c>
      <c r="B88" s="163">
        <v>2825</v>
      </c>
      <c r="C88" s="544" t="s">
        <v>397</v>
      </c>
      <c r="D88" s="545"/>
      <c r="E88" s="546"/>
      <c r="F88" s="173"/>
      <c r="G88" s="101"/>
      <c r="H88" s="136"/>
      <c r="I88" s="174"/>
    </row>
    <row r="89" spans="1:9" s="125" customFormat="1" ht="15" customHeight="1" x14ac:dyDescent="0.25">
      <c r="A89" s="149">
        <v>44407</v>
      </c>
      <c r="B89" s="163">
        <v>2.39</v>
      </c>
      <c r="C89" s="491" t="s">
        <v>217</v>
      </c>
      <c r="D89" s="512"/>
      <c r="E89" s="543"/>
      <c r="F89" s="173"/>
      <c r="G89" s="101"/>
      <c r="H89" s="136"/>
      <c r="I89" s="174"/>
    </row>
    <row r="90" spans="1:9" s="125" customFormat="1" ht="15" customHeight="1" x14ac:dyDescent="0.25">
      <c r="A90" s="149">
        <v>44408</v>
      </c>
      <c r="B90" s="163">
        <v>1000</v>
      </c>
      <c r="C90" s="580" t="s">
        <v>628</v>
      </c>
      <c r="D90" s="581"/>
      <c r="E90" s="582"/>
      <c r="F90" s="173"/>
      <c r="G90" s="101"/>
      <c r="H90" s="136"/>
      <c r="I90" s="174"/>
    </row>
    <row r="91" spans="1:9" s="125" customFormat="1" ht="15" customHeight="1" x14ac:dyDescent="0.25">
      <c r="A91" s="149">
        <v>44408</v>
      </c>
      <c r="B91" s="163">
        <v>1.79</v>
      </c>
      <c r="C91" s="491" t="s">
        <v>217</v>
      </c>
      <c r="D91" s="512"/>
      <c r="E91" s="543"/>
      <c r="F91" s="173"/>
      <c r="G91" s="101"/>
      <c r="H91" s="136"/>
      <c r="I91" s="174"/>
    </row>
    <row r="92" spans="1:9" x14ac:dyDescent="0.25">
      <c r="A92" s="149">
        <v>44408</v>
      </c>
      <c r="B92" s="163">
        <v>197</v>
      </c>
      <c r="C92" s="482" t="s">
        <v>529</v>
      </c>
      <c r="D92" s="482"/>
      <c r="E92" s="482"/>
      <c r="F92" s="2"/>
      <c r="G92" s="2"/>
      <c r="H92" s="2"/>
      <c r="I92" s="2"/>
    </row>
  </sheetData>
  <mergeCells count="129">
    <mergeCell ref="C6:D6"/>
    <mergeCell ref="G6:H6"/>
    <mergeCell ref="C7:D7"/>
    <mergeCell ref="G7:H7"/>
    <mergeCell ref="C8:D8"/>
    <mergeCell ref="G8:H8"/>
    <mergeCell ref="C2:I2"/>
    <mergeCell ref="C3:F3"/>
    <mergeCell ref="G3:I3"/>
    <mergeCell ref="C4:D5"/>
    <mergeCell ref="E4:F4"/>
    <mergeCell ref="G4:H4"/>
    <mergeCell ref="I4:I5"/>
    <mergeCell ref="C12:D12"/>
    <mergeCell ref="G12:H12"/>
    <mergeCell ref="A13:I13"/>
    <mergeCell ref="A14:I14"/>
    <mergeCell ref="A15:E15"/>
    <mergeCell ref="F15:I15"/>
    <mergeCell ref="C9:D9"/>
    <mergeCell ref="G9:H9"/>
    <mergeCell ref="C10:D10"/>
    <mergeCell ref="G10:H10"/>
    <mergeCell ref="C11:D11"/>
    <mergeCell ref="G11:H11"/>
    <mergeCell ref="C19:E19"/>
    <mergeCell ref="H19:I19"/>
    <mergeCell ref="C20:E20"/>
    <mergeCell ref="H20:I20"/>
    <mergeCell ref="C21:E21"/>
    <mergeCell ref="H21:I21"/>
    <mergeCell ref="C16:E16"/>
    <mergeCell ref="H16:I16"/>
    <mergeCell ref="C17:E17"/>
    <mergeCell ref="H17:I17"/>
    <mergeCell ref="C18:E18"/>
    <mergeCell ref="H18:I18"/>
    <mergeCell ref="C26:E26"/>
    <mergeCell ref="H26:I26"/>
    <mergeCell ref="C27:E27"/>
    <mergeCell ref="H27:I27"/>
    <mergeCell ref="C29:E29"/>
    <mergeCell ref="H29:I29"/>
    <mergeCell ref="C22:E22"/>
    <mergeCell ref="C23:E23"/>
    <mergeCell ref="H23:I23"/>
    <mergeCell ref="C24:E24"/>
    <mergeCell ref="H24:I24"/>
    <mergeCell ref="C25:E25"/>
    <mergeCell ref="C33:E33"/>
    <mergeCell ref="C34:E34"/>
    <mergeCell ref="H34:I34"/>
    <mergeCell ref="C35:E35"/>
    <mergeCell ref="C36:E36"/>
    <mergeCell ref="C37:E37"/>
    <mergeCell ref="H37:I37"/>
    <mergeCell ref="C30:E30"/>
    <mergeCell ref="H30:I30"/>
    <mergeCell ref="C31:E31"/>
    <mergeCell ref="H31:I31"/>
    <mergeCell ref="C32:E32"/>
    <mergeCell ref="H32:I32"/>
    <mergeCell ref="C42:E42"/>
    <mergeCell ref="C43:E43"/>
    <mergeCell ref="H43:I43"/>
    <mergeCell ref="C44:E44"/>
    <mergeCell ref="H44:I44"/>
    <mergeCell ref="C45:E45"/>
    <mergeCell ref="H45:I45"/>
    <mergeCell ref="C38:E38"/>
    <mergeCell ref="C39:E39"/>
    <mergeCell ref="H39:I39"/>
    <mergeCell ref="C40:E40"/>
    <mergeCell ref="H40:I40"/>
    <mergeCell ref="C41:E41"/>
    <mergeCell ref="C50:E50"/>
    <mergeCell ref="C51:E51"/>
    <mergeCell ref="H51:I51"/>
    <mergeCell ref="C52:E52"/>
    <mergeCell ref="C53:E53"/>
    <mergeCell ref="C54:E54"/>
    <mergeCell ref="C46:E46"/>
    <mergeCell ref="C47:E47"/>
    <mergeCell ref="H47:I47"/>
    <mergeCell ref="C48:E48"/>
    <mergeCell ref="H48:I48"/>
    <mergeCell ref="C49:E49"/>
    <mergeCell ref="H61:I61"/>
    <mergeCell ref="C62:E62"/>
    <mergeCell ref="C63:E63"/>
    <mergeCell ref="C55:E55"/>
    <mergeCell ref="H55:I55"/>
    <mergeCell ref="C56:E56"/>
    <mergeCell ref="C57:E57"/>
    <mergeCell ref="H57:I57"/>
    <mergeCell ref="C58:E58"/>
    <mergeCell ref="C64:E64"/>
    <mergeCell ref="C65:E65"/>
    <mergeCell ref="C66:E66"/>
    <mergeCell ref="C67:E67"/>
    <mergeCell ref="C68:E68"/>
    <mergeCell ref="C69:E69"/>
    <mergeCell ref="C59:E59"/>
    <mergeCell ref="C60:E60"/>
    <mergeCell ref="C61:E61"/>
    <mergeCell ref="C88:E88"/>
    <mergeCell ref="C92:E92"/>
    <mergeCell ref="C89:E89"/>
    <mergeCell ref="C90:E90"/>
    <mergeCell ref="C91:E91"/>
    <mergeCell ref="C28:E28"/>
    <mergeCell ref="C82:E82"/>
    <mergeCell ref="C83:E83"/>
    <mergeCell ref="C84:E84"/>
    <mergeCell ref="C85:E85"/>
    <mergeCell ref="C86:E86"/>
    <mergeCell ref="C87:E87"/>
    <mergeCell ref="C76:E76"/>
    <mergeCell ref="C77:E77"/>
    <mergeCell ref="C78:E78"/>
    <mergeCell ref="C79:E79"/>
    <mergeCell ref="C80:E80"/>
    <mergeCell ref="C81:E81"/>
    <mergeCell ref="C70:E70"/>
    <mergeCell ref="C71:E71"/>
    <mergeCell ref="C72:E72"/>
    <mergeCell ref="C73:E73"/>
    <mergeCell ref="C74:E74"/>
    <mergeCell ref="C75:E75"/>
  </mergeCells>
  <pageMargins left="0.7" right="0.7" top="0.75" bottom="0.75" header="0.3" footer="0.3"/>
  <pageSetup paperSize="9" scale="77" orientation="landscape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opLeftCell="A25" zoomScaleNormal="100" workbookViewId="0">
      <selection activeCell="C30" sqref="C30:E30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903</v>
      </c>
      <c r="D2" s="530"/>
      <c r="E2" s="530"/>
      <c r="F2" s="530"/>
      <c r="G2" s="530"/>
      <c r="H2" s="530"/>
      <c r="I2" s="531"/>
    </row>
    <row r="3" spans="1:9" ht="21.75" customHeight="1" x14ac:dyDescent="0.25">
      <c r="C3" s="563" t="s">
        <v>748</v>
      </c>
      <c r="D3" s="564"/>
      <c r="E3" s="564"/>
      <c r="F3" s="565"/>
      <c r="G3" s="566">
        <v>85136</v>
      </c>
      <c r="H3" s="567"/>
      <c r="I3" s="568"/>
    </row>
    <row r="4" spans="1:9" x14ac:dyDescent="0.25">
      <c r="C4" s="423"/>
      <c r="D4" s="355"/>
      <c r="E4" s="356" t="s">
        <v>0</v>
      </c>
      <c r="F4" s="356"/>
      <c r="G4" s="424" t="s">
        <v>1</v>
      </c>
      <c r="H4" s="538"/>
      <c r="I4" s="412"/>
    </row>
    <row r="5" spans="1:9" x14ac:dyDescent="0.25">
      <c r="C5" s="423"/>
      <c r="D5" s="355"/>
      <c r="E5" s="6" t="s">
        <v>3</v>
      </c>
      <c r="F5" s="6" t="s">
        <v>2</v>
      </c>
      <c r="G5" s="6" t="s">
        <v>3</v>
      </c>
      <c r="H5" s="6"/>
      <c r="I5" s="412"/>
    </row>
    <row r="6" spans="1:9" ht="30.75" customHeight="1" x14ac:dyDescent="0.25">
      <c r="C6" s="539" t="s">
        <v>904</v>
      </c>
      <c r="D6" s="540"/>
      <c r="E6" s="156">
        <v>70292.02</v>
      </c>
      <c r="F6" s="156">
        <v>5784.5</v>
      </c>
      <c r="G6" s="541">
        <v>0</v>
      </c>
      <c r="H6" s="542"/>
      <c r="I6" s="27"/>
    </row>
    <row r="7" spans="1:9" x14ac:dyDescent="0.25">
      <c r="C7" s="532" t="s">
        <v>3</v>
      </c>
      <c r="D7" s="533"/>
      <c r="E7" s="158">
        <v>24881.11</v>
      </c>
      <c r="F7" s="158">
        <v>60397.59</v>
      </c>
      <c r="G7" s="541">
        <v>0</v>
      </c>
      <c r="H7" s="542"/>
      <c r="I7" s="28"/>
    </row>
    <row r="8" spans="1:9" x14ac:dyDescent="0.25">
      <c r="C8" s="494" t="s">
        <v>625</v>
      </c>
      <c r="D8" s="495"/>
      <c r="E8" s="158">
        <v>1431.49</v>
      </c>
      <c r="F8" s="158">
        <v>3971.13</v>
      </c>
      <c r="G8" s="541">
        <v>0</v>
      </c>
      <c r="H8" s="542"/>
      <c r="I8" s="28"/>
    </row>
    <row r="9" spans="1:9" x14ac:dyDescent="0.25">
      <c r="C9" s="494" t="s">
        <v>840</v>
      </c>
      <c r="D9" s="495"/>
      <c r="E9" s="158">
        <v>6550</v>
      </c>
      <c r="F9" s="158">
        <v>11650</v>
      </c>
      <c r="G9" s="541">
        <v>0</v>
      </c>
      <c r="H9" s="542"/>
      <c r="I9" s="28"/>
    </row>
    <row r="10" spans="1:9" x14ac:dyDescent="0.25">
      <c r="C10" s="494" t="s">
        <v>872</v>
      </c>
      <c r="D10" s="495"/>
      <c r="E10" s="158">
        <v>162.93</v>
      </c>
      <c r="F10" s="158">
        <v>0</v>
      </c>
      <c r="G10" s="541">
        <v>0</v>
      </c>
      <c r="H10" s="542"/>
      <c r="I10" s="28"/>
    </row>
    <row r="11" spans="1:9" x14ac:dyDescent="0.25">
      <c r="C11" s="532" t="s">
        <v>6</v>
      </c>
      <c r="D11" s="533"/>
      <c r="E11" s="158">
        <v>107103.5</v>
      </c>
      <c r="F11" s="158">
        <v>73327.67</v>
      </c>
      <c r="G11" s="541">
        <v>0</v>
      </c>
      <c r="H11" s="542"/>
      <c r="I11" s="28"/>
    </row>
    <row r="12" spans="1:9" ht="36.75" customHeight="1" thickBot="1" x14ac:dyDescent="0.3">
      <c r="C12" s="420" t="s">
        <v>905</v>
      </c>
      <c r="D12" s="421"/>
      <c r="E12" s="157">
        <f>E6+E7+E8+E9+E10+F11-E11</f>
        <v>69541.72</v>
      </c>
      <c r="F12" s="157">
        <f>F6+F7+F8+F9+F10-F11</f>
        <v>8475.5500000000029</v>
      </c>
      <c r="G12" s="422">
        <f>G6+G7+G8+G9-G11</f>
        <v>0</v>
      </c>
      <c r="H12" s="422"/>
      <c r="I12" s="30"/>
    </row>
    <row r="13" spans="1:9" ht="15.75" thickBot="1" x14ac:dyDescent="0.3">
      <c r="A13" s="366"/>
      <c r="B13" s="366"/>
      <c r="C13" s="366"/>
      <c r="D13" s="366"/>
      <c r="E13" s="366"/>
      <c r="F13" s="366"/>
      <c r="G13" s="366"/>
      <c r="H13" s="366"/>
      <c r="I13" s="366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44410</v>
      </c>
      <c r="B17" s="165">
        <v>250</v>
      </c>
      <c r="C17" s="491" t="s">
        <v>884</v>
      </c>
      <c r="D17" s="512"/>
      <c r="E17" s="543"/>
      <c r="F17" s="149"/>
      <c r="G17" s="89"/>
      <c r="H17" s="482"/>
      <c r="I17" s="482"/>
    </row>
    <row r="18" spans="1:9" s="125" customFormat="1" ht="15" customHeight="1" x14ac:dyDescent="0.25">
      <c r="A18" s="149">
        <v>44410</v>
      </c>
      <c r="B18" s="170">
        <v>1.19</v>
      </c>
      <c r="C18" s="491" t="s">
        <v>217</v>
      </c>
      <c r="D18" s="512"/>
      <c r="E18" s="543"/>
      <c r="F18" s="149"/>
      <c r="G18" s="89"/>
      <c r="H18" s="482"/>
      <c r="I18" s="482"/>
    </row>
    <row r="19" spans="1:9" s="125" customFormat="1" ht="15" customHeight="1" x14ac:dyDescent="0.25">
      <c r="A19" s="149">
        <v>44410</v>
      </c>
      <c r="B19" s="171">
        <v>14840.07</v>
      </c>
      <c r="C19" s="482" t="s">
        <v>343</v>
      </c>
      <c r="D19" s="482"/>
      <c r="E19" s="482"/>
      <c r="F19" s="149"/>
      <c r="G19" s="89"/>
      <c r="H19" s="482"/>
      <c r="I19" s="482"/>
    </row>
    <row r="20" spans="1:9" s="125" customFormat="1" ht="15" customHeight="1" x14ac:dyDescent="0.25">
      <c r="A20" s="149">
        <v>44411</v>
      </c>
      <c r="B20" s="170">
        <v>500</v>
      </c>
      <c r="C20" s="580" t="s">
        <v>628</v>
      </c>
      <c r="D20" s="581"/>
      <c r="E20" s="582"/>
      <c r="F20" s="149"/>
      <c r="G20" s="89"/>
      <c r="H20" s="482"/>
      <c r="I20" s="482"/>
    </row>
    <row r="21" spans="1:9" s="125" customFormat="1" ht="15" customHeight="1" x14ac:dyDescent="0.25">
      <c r="A21" s="149">
        <v>44411</v>
      </c>
      <c r="B21" s="163">
        <v>197</v>
      </c>
      <c r="C21" s="482" t="s">
        <v>529</v>
      </c>
      <c r="D21" s="482"/>
      <c r="E21" s="482"/>
      <c r="F21" s="149"/>
      <c r="G21" s="89"/>
      <c r="H21" s="475"/>
      <c r="I21" s="534"/>
    </row>
    <row r="22" spans="1:9" s="125" customFormat="1" ht="15" customHeight="1" x14ac:dyDescent="0.25">
      <c r="A22" s="149">
        <v>44411</v>
      </c>
      <c r="B22" s="170">
        <v>1.19</v>
      </c>
      <c r="C22" s="491" t="s">
        <v>217</v>
      </c>
      <c r="D22" s="512"/>
      <c r="E22" s="543"/>
      <c r="F22" s="149"/>
      <c r="G22" s="89"/>
      <c r="H22" s="145"/>
      <c r="I22" s="155"/>
    </row>
    <row r="23" spans="1:9" s="125" customFormat="1" ht="15" customHeight="1" x14ac:dyDescent="0.25">
      <c r="A23" s="149">
        <v>44412</v>
      </c>
      <c r="B23" s="171">
        <v>1000</v>
      </c>
      <c r="C23" s="580" t="s">
        <v>628</v>
      </c>
      <c r="D23" s="581"/>
      <c r="E23" s="582"/>
      <c r="F23" s="149"/>
      <c r="G23" s="89"/>
      <c r="H23" s="482"/>
      <c r="I23" s="482"/>
    </row>
    <row r="24" spans="1:9" s="125" customFormat="1" ht="15" customHeight="1" x14ac:dyDescent="0.25">
      <c r="A24" s="149">
        <v>44412</v>
      </c>
      <c r="B24" s="171">
        <v>2.39</v>
      </c>
      <c r="C24" s="491" t="s">
        <v>217</v>
      </c>
      <c r="D24" s="512"/>
      <c r="E24" s="543"/>
      <c r="F24" s="149"/>
      <c r="G24" s="89"/>
      <c r="H24" s="50"/>
      <c r="I24" s="161"/>
    </row>
    <row r="25" spans="1:9" s="125" customFormat="1" ht="15" customHeight="1" x14ac:dyDescent="0.25">
      <c r="A25" s="149">
        <v>44412</v>
      </c>
      <c r="B25" s="166">
        <v>2225.58</v>
      </c>
      <c r="C25" s="580" t="s">
        <v>628</v>
      </c>
      <c r="D25" s="581"/>
      <c r="E25" s="582"/>
      <c r="F25" s="149"/>
      <c r="G25" s="89"/>
      <c r="H25" s="475"/>
      <c r="I25" s="534"/>
    </row>
    <row r="26" spans="1:9" s="125" customFormat="1" ht="15" customHeight="1" x14ac:dyDescent="0.25">
      <c r="A26" s="149">
        <v>44412</v>
      </c>
      <c r="B26" s="171">
        <v>2.39</v>
      </c>
      <c r="C26" s="491" t="s">
        <v>217</v>
      </c>
      <c r="D26" s="512"/>
      <c r="E26" s="543"/>
      <c r="F26" s="149"/>
      <c r="G26" s="89"/>
      <c r="H26" s="145"/>
      <c r="I26" s="155"/>
    </row>
    <row r="27" spans="1:9" s="125" customFormat="1" ht="15" customHeight="1" x14ac:dyDescent="0.25">
      <c r="A27" s="149">
        <v>44412</v>
      </c>
      <c r="B27" s="171">
        <v>3285.99</v>
      </c>
      <c r="C27" s="491" t="s">
        <v>906</v>
      </c>
      <c r="D27" s="512"/>
      <c r="E27" s="543"/>
      <c r="F27" s="149"/>
      <c r="G27" s="89"/>
      <c r="H27" s="145"/>
      <c r="I27" s="155"/>
    </row>
    <row r="28" spans="1:9" s="125" customFormat="1" ht="15" customHeight="1" x14ac:dyDescent="0.25">
      <c r="A28" s="149">
        <v>44412</v>
      </c>
      <c r="B28" s="171">
        <v>2.39</v>
      </c>
      <c r="C28" s="491" t="s">
        <v>217</v>
      </c>
      <c r="D28" s="512"/>
      <c r="E28" s="543"/>
      <c r="F28" s="149"/>
      <c r="G28" s="89"/>
      <c r="H28" s="482"/>
      <c r="I28" s="482"/>
    </row>
    <row r="29" spans="1:9" s="125" customFormat="1" ht="15" customHeight="1" x14ac:dyDescent="0.25">
      <c r="A29" s="149">
        <v>44412</v>
      </c>
      <c r="B29" s="171">
        <v>1.19</v>
      </c>
      <c r="C29" s="491" t="s">
        <v>217</v>
      </c>
      <c r="D29" s="512"/>
      <c r="E29" s="543"/>
      <c r="F29" s="149"/>
      <c r="G29" s="89"/>
      <c r="H29" s="475"/>
      <c r="I29" s="534"/>
    </row>
    <row r="30" spans="1:9" s="125" customFormat="1" ht="15" customHeight="1" x14ac:dyDescent="0.25">
      <c r="A30" s="149">
        <v>44412</v>
      </c>
      <c r="B30" s="171">
        <v>301</v>
      </c>
      <c r="C30" s="482" t="s">
        <v>891</v>
      </c>
      <c r="D30" s="482"/>
      <c r="E30" s="482"/>
      <c r="F30" s="149"/>
      <c r="G30" s="89"/>
      <c r="H30" s="145"/>
      <c r="I30" s="155"/>
    </row>
    <row r="31" spans="1:9" s="125" customFormat="1" ht="15" customHeight="1" x14ac:dyDescent="0.25">
      <c r="A31" s="149">
        <v>44413</v>
      </c>
      <c r="B31" s="163">
        <v>5000</v>
      </c>
      <c r="C31" s="482" t="s">
        <v>626</v>
      </c>
      <c r="D31" s="482"/>
      <c r="E31" s="482"/>
      <c r="F31" s="149"/>
      <c r="G31" s="89"/>
      <c r="H31" s="482"/>
      <c r="I31" s="482"/>
    </row>
    <row r="32" spans="1:9" s="125" customFormat="1" ht="15" customHeight="1" x14ac:dyDescent="0.25">
      <c r="A32" s="149">
        <v>44413</v>
      </c>
      <c r="B32" s="171">
        <v>3.59</v>
      </c>
      <c r="C32" s="491" t="s">
        <v>217</v>
      </c>
      <c r="D32" s="512"/>
      <c r="E32" s="543"/>
      <c r="F32" s="149"/>
      <c r="G32" s="89"/>
      <c r="H32" s="482"/>
      <c r="I32" s="482"/>
    </row>
    <row r="33" spans="1:9" s="125" customFormat="1" ht="15" customHeight="1" x14ac:dyDescent="0.25">
      <c r="A33" s="149">
        <v>44413</v>
      </c>
      <c r="B33" s="163">
        <v>3501.64</v>
      </c>
      <c r="C33" s="545" t="s">
        <v>687</v>
      </c>
      <c r="D33" s="545"/>
      <c r="E33" s="546"/>
      <c r="F33" s="149"/>
      <c r="G33" s="89"/>
      <c r="H33" s="475"/>
      <c r="I33" s="534"/>
    </row>
    <row r="34" spans="1:9" s="125" customFormat="1" ht="15" customHeight="1" x14ac:dyDescent="0.25">
      <c r="A34" s="149">
        <v>44413</v>
      </c>
      <c r="B34" s="163">
        <v>3828.89</v>
      </c>
      <c r="C34" s="548" t="s">
        <v>686</v>
      </c>
      <c r="D34" s="548"/>
      <c r="E34" s="549"/>
      <c r="F34" s="149"/>
      <c r="G34" s="89"/>
      <c r="H34" s="482"/>
      <c r="I34" s="482"/>
    </row>
    <row r="35" spans="1:9" s="125" customFormat="1" ht="15" customHeight="1" x14ac:dyDescent="0.25">
      <c r="A35" s="149">
        <v>44413</v>
      </c>
      <c r="B35" s="163">
        <v>4137.1400000000003</v>
      </c>
      <c r="C35" s="548" t="s">
        <v>768</v>
      </c>
      <c r="D35" s="548"/>
      <c r="E35" s="549"/>
      <c r="F35" s="149"/>
      <c r="G35" s="89"/>
      <c r="H35" s="50"/>
      <c r="I35" s="161"/>
    </row>
    <row r="36" spans="1:9" s="125" customFormat="1" ht="15" customHeight="1" x14ac:dyDescent="0.25">
      <c r="A36" s="149">
        <v>44413</v>
      </c>
      <c r="B36" s="163">
        <v>3501.64</v>
      </c>
      <c r="C36" s="548" t="s">
        <v>725</v>
      </c>
      <c r="D36" s="548"/>
      <c r="E36" s="549"/>
      <c r="F36" s="149"/>
      <c r="G36" s="89"/>
      <c r="H36" s="475"/>
      <c r="I36" s="534"/>
    </row>
    <row r="37" spans="1:9" s="125" customFormat="1" ht="15" customHeight="1" x14ac:dyDescent="0.25">
      <c r="A37" s="149">
        <v>44413</v>
      </c>
      <c r="B37" s="163">
        <v>3582.14</v>
      </c>
      <c r="C37" s="548" t="s">
        <v>684</v>
      </c>
      <c r="D37" s="548"/>
      <c r="E37" s="549"/>
      <c r="F37" s="149"/>
      <c r="G37" s="89"/>
      <c r="H37" s="145"/>
      <c r="I37" s="155"/>
    </row>
    <row r="38" spans="1:9" s="125" customFormat="1" ht="15" customHeight="1" x14ac:dyDescent="0.25">
      <c r="A38" s="149">
        <v>44413</v>
      </c>
      <c r="B38" s="163">
        <v>3555.31</v>
      </c>
      <c r="C38" s="548" t="s">
        <v>683</v>
      </c>
      <c r="D38" s="548"/>
      <c r="E38" s="549"/>
      <c r="F38" s="149"/>
      <c r="G38" s="89"/>
      <c r="H38" s="145"/>
      <c r="I38" s="155"/>
    </row>
    <row r="39" spans="1:9" s="125" customFormat="1" ht="15" customHeight="1" x14ac:dyDescent="0.25">
      <c r="A39" s="149">
        <v>44413</v>
      </c>
      <c r="B39" s="163">
        <v>3448.3</v>
      </c>
      <c r="C39" s="548" t="s">
        <v>699</v>
      </c>
      <c r="D39" s="548"/>
      <c r="E39" s="549"/>
      <c r="F39" s="149"/>
      <c r="G39" s="89"/>
      <c r="H39" s="475"/>
      <c r="I39" s="534"/>
    </row>
    <row r="40" spans="1:9" s="125" customFormat="1" ht="15" customHeight="1" x14ac:dyDescent="0.25">
      <c r="A40" s="149">
        <v>44413</v>
      </c>
      <c r="B40" s="163">
        <v>3394.98</v>
      </c>
      <c r="C40" s="548" t="s">
        <v>388</v>
      </c>
      <c r="D40" s="548"/>
      <c r="E40" s="549"/>
      <c r="F40" s="149"/>
      <c r="G40" s="89"/>
      <c r="H40" s="145"/>
      <c r="I40" s="155"/>
    </row>
    <row r="41" spans="1:9" s="125" customFormat="1" ht="15" customHeight="1" x14ac:dyDescent="0.25">
      <c r="A41" s="149">
        <v>44413</v>
      </c>
      <c r="B41" s="163">
        <v>3475.48</v>
      </c>
      <c r="C41" s="548" t="s">
        <v>681</v>
      </c>
      <c r="D41" s="548"/>
      <c r="E41" s="549"/>
      <c r="F41" s="149"/>
      <c r="G41" s="89"/>
      <c r="H41" s="475"/>
      <c r="I41" s="534"/>
    </row>
    <row r="42" spans="1:9" s="125" customFormat="1" ht="15" customHeight="1" x14ac:dyDescent="0.25">
      <c r="A42" s="149">
        <v>44413</v>
      </c>
      <c r="B42" s="163">
        <v>3689.14</v>
      </c>
      <c r="C42" s="545" t="s">
        <v>816</v>
      </c>
      <c r="D42" s="545"/>
      <c r="E42" s="546"/>
      <c r="F42" s="149"/>
      <c r="G42" s="89"/>
      <c r="H42" s="475"/>
      <c r="I42" s="534"/>
    </row>
    <row r="43" spans="1:9" s="125" customFormat="1" ht="15" customHeight="1" x14ac:dyDescent="0.25">
      <c r="A43" s="149">
        <v>44413</v>
      </c>
      <c r="B43" s="163">
        <v>3062.22</v>
      </c>
      <c r="C43" s="548" t="s">
        <v>726</v>
      </c>
      <c r="D43" s="548"/>
      <c r="E43" s="549"/>
      <c r="F43" s="149"/>
      <c r="G43" s="89"/>
      <c r="H43" s="145"/>
      <c r="I43" s="155"/>
    </row>
    <row r="44" spans="1:9" s="125" customFormat="1" ht="15" customHeight="1" x14ac:dyDescent="0.25">
      <c r="A44" s="149">
        <v>44414</v>
      </c>
      <c r="B44" s="163">
        <v>2500</v>
      </c>
      <c r="C44" s="482" t="s">
        <v>626</v>
      </c>
      <c r="D44" s="482"/>
      <c r="E44" s="482"/>
      <c r="F44" s="149"/>
      <c r="G44" s="89"/>
      <c r="H44" s="145"/>
      <c r="I44" s="155"/>
    </row>
    <row r="45" spans="1:9" s="125" customFormat="1" ht="15" customHeight="1" x14ac:dyDescent="0.25">
      <c r="A45" s="149">
        <v>44414</v>
      </c>
      <c r="B45" s="171">
        <v>2.39</v>
      </c>
      <c r="C45" s="491" t="s">
        <v>217</v>
      </c>
      <c r="D45" s="512"/>
      <c r="E45" s="543"/>
      <c r="F45" s="149"/>
      <c r="G45" s="89"/>
      <c r="H45" s="475"/>
      <c r="I45" s="534"/>
    </row>
    <row r="46" spans="1:9" s="125" customFormat="1" ht="15" customHeight="1" x14ac:dyDescent="0.25">
      <c r="A46" s="149">
        <v>44416</v>
      </c>
      <c r="B46" s="163">
        <v>197</v>
      </c>
      <c r="C46" s="482" t="s">
        <v>529</v>
      </c>
      <c r="D46" s="482"/>
      <c r="E46" s="482"/>
      <c r="F46" s="149"/>
      <c r="G46" s="89"/>
      <c r="H46" s="475"/>
      <c r="I46" s="534"/>
    </row>
    <row r="47" spans="1:9" s="125" customFormat="1" ht="15" customHeight="1" x14ac:dyDescent="0.25">
      <c r="A47" s="149">
        <v>44417</v>
      </c>
      <c r="B47" s="165">
        <v>776.6</v>
      </c>
      <c r="C47" s="491" t="s">
        <v>884</v>
      </c>
      <c r="D47" s="512"/>
      <c r="E47" s="543"/>
      <c r="F47" s="149"/>
      <c r="G47" s="89"/>
      <c r="H47" s="475"/>
      <c r="I47" s="534"/>
    </row>
    <row r="48" spans="1:9" s="125" customFormat="1" ht="15" customHeight="1" x14ac:dyDescent="0.25">
      <c r="A48" s="149">
        <v>44417</v>
      </c>
      <c r="B48" s="171">
        <v>1.19</v>
      </c>
      <c r="C48" s="491" t="s">
        <v>217</v>
      </c>
      <c r="D48" s="512"/>
      <c r="E48" s="543"/>
      <c r="F48" s="149"/>
      <c r="G48" s="89"/>
      <c r="H48" s="145"/>
      <c r="I48" s="155"/>
    </row>
    <row r="49" spans="1:9" s="125" customFormat="1" ht="15" customHeight="1" x14ac:dyDescent="0.25">
      <c r="A49" s="149">
        <v>44417</v>
      </c>
      <c r="B49" s="172">
        <v>312.5</v>
      </c>
      <c r="C49" s="482" t="s">
        <v>239</v>
      </c>
      <c r="D49" s="482"/>
      <c r="E49" s="482"/>
      <c r="F49" s="149"/>
      <c r="G49" s="89"/>
      <c r="H49" s="475"/>
      <c r="I49" s="534"/>
    </row>
    <row r="50" spans="1:9" s="125" customFormat="1" ht="15" customHeight="1" x14ac:dyDescent="0.25">
      <c r="A50" s="149">
        <v>44419</v>
      </c>
      <c r="B50" s="163">
        <v>767.11</v>
      </c>
      <c r="C50" s="569" t="s">
        <v>907</v>
      </c>
      <c r="D50" s="512"/>
      <c r="E50" s="543"/>
      <c r="F50" s="149"/>
      <c r="G50" s="89"/>
      <c r="H50" s="475"/>
      <c r="I50" s="534"/>
    </row>
    <row r="51" spans="1:9" s="125" customFormat="1" ht="15" customHeight="1" x14ac:dyDescent="0.25">
      <c r="A51" s="149">
        <v>44419</v>
      </c>
      <c r="B51" s="171">
        <v>1.19</v>
      </c>
      <c r="C51" s="491" t="s">
        <v>217</v>
      </c>
      <c r="D51" s="512"/>
      <c r="E51" s="543"/>
      <c r="F51" s="149"/>
      <c r="G51" s="89"/>
      <c r="H51" s="145"/>
      <c r="I51" s="155"/>
    </row>
    <row r="52" spans="1:9" s="125" customFormat="1" ht="15" customHeight="1" x14ac:dyDescent="0.25">
      <c r="A52" s="149">
        <v>44420</v>
      </c>
      <c r="B52" s="170">
        <v>500</v>
      </c>
      <c r="C52" s="580" t="s">
        <v>628</v>
      </c>
      <c r="D52" s="581"/>
      <c r="E52" s="582"/>
      <c r="F52" s="149"/>
      <c r="G52" s="89"/>
      <c r="H52" s="145"/>
      <c r="I52" s="155"/>
    </row>
    <row r="53" spans="1:9" s="125" customFormat="1" ht="15" customHeight="1" x14ac:dyDescent="0.25">
      <c r="A53" s="149">
        <v>44420</v>
      </c>
      <c r="B53" s="171">
        <v>1.19</v>
      </c>
      <c r="C53" s="491" t="s">
        <v>217</v>
      </c>
      <c r="D53" s="512"/>
      <c r="E53" s="543"/>
      <c r="F53" s="149"/>
      <c r="G53" s="89"/>
      <c r="H53" s="145"/>
      <c r="I53" s="155"/>
    </row>
    <row r="54" spans="1:9" s="125" customFormat="1" ht="15" customHeight="1" x14ac:dyDescent="0.25">
      <c r="A54" s="149">
        <v>44420</v>
      </c>
      <c r="B54" s="163">
        <v>100.53</v>
      </c>
      <c r="C54" s="482" t="s">
        <v>19</v>
      </c>
      <c r="D54" s="482"/>
      <c r="E54" s="482"/>
      <c r="F54" s="149"/>
      <c r="G54" s="89"/>
      <c r="H54" s="475"/>
      <c r="I54" s="534"/>
    </row>
    <row r="55" spans="1:9" s="125" customFormat="1" ht="15" customHeight="1" x14ac:dyDescent="0.25">
      <c r="A55" s="149">
        <v>44420</v>
      </c>
      <c r="B55" s="163">
        <v>210.8</v>
      </c>
      <c r="C55" s="482" t="s">
        <v>273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44420</v>
      </c>
      <c r="B56" s="163">
        <v>197</v>
      </c>
      <c r="C56" s="482" t="s">
        <v>529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44424</v>
      </c>
      <c r="B57" s="163">
        <v>1000</v>
      </c>
      <c r="C57" s="491" t="s">
        <v>884</v>
      </c>
      <c r="D57" s="512"/>
      <c r="E57" s="543"/>
      <c r="F57" s="149"/>
      <c r="G57" s="89"/>
      <c r="H57" s="145"/>
      <c r="I57" s="155"/>
    </row>
    <row r="58" spans="1:9" s="125" customFormat="1" ht="15" customHeight="1" x14ac:dyDescent="0.25">
      <c r="A58" s="149">
        <v>44424</v>
      </c>
      <c r="B58" s="171">
        <v>1.19</v>
      </c>
      <c r="C58" s="491" t="s">
        <v>217</v>
      </c>
      <c r="D58" s="512"/>
      <c r="E58" s="543"/>
      <c r="F58" s="149"/>
      <c r="G58" s="89"/>
      <c r="H58" s="475"/>
      <c r="I58" s="534"/>
    </row>
    <row r="59" spans="1:9" s="125" customFormat="1" ht="15" customHeight="1" x14ac:dyDescent="0.25">
      <c r="A59" s="149">
        <v>44424</v>
      </c>
      <c r="B59" s="165">
        <v>69</v>
      </c>
      <c r="C59" s="482" t="s">
        <v>908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44424</v>
      </c>
      <c r="B60" s="163">
        <v>108</v>
      </c>
      <c r="C60" s="482" t="s">
        <v>21</v>
      </c>
      <c r="D60" s="482"/>
      <c r="E60" s="482"/>
      <c r="F60" s="149"/>
      <c r="G60" s="89"/>
      <c r="H60" s="475"/>
      <c r="I60" s="534"/>
    </row>
    <row r="61" spans="1:9" s="125" customFormat="1" ht="15" customHeight="1" x14ac:dyDescent="0.25">
      <c r="A61" s="149">
        <v>44424</v>
      </c>
      <c r="B61" s="171">
        <v>1169</v>
      </c>
      <c r="C61" s="482" t="s">
        <v>20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44424</v>
      </c>
      <c r="B62" s="163">
        <v>349</v>
      </c>
      <c r="C62" s="482" t="s">
        <v>570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44424</v>
      </c>
      <c r="B63" s="163">
        <v>63</v>
      </c>
      <c r="C63" s="482" t="s">
        <v>194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44424</v>
      </c>
      <c r="B64" s="163">
        <v>65</v>
      </c>
      <c r="C64" s="482" t="s">
        <v>19</v>
      </c>
      <c r="D64" s="482"/>
      <c r="E64" s="482"/>
      <c r="F64" s="149"/>
      <c r="G64" s="89"/>
      <c r="H64" s="475"/>
      <c r="I64" s="534"/>
    </row>
    <row r="65" spans="1:9" s="125" customFormat="1" ht="15" customHeight="1" x14ac:dyDescent="0.25">
      <c r="A65" s="149">
        <v>44424</v>
      </c>
      <c r="B65" s="163">
        <v>162</v>
      </c>
      <c r="C65" s="482" t="s">
        <v>18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44424</v>
      </c>
      <c r="B66" s="163">
        <v>447</v>
      </c>
      <c r="C66" s="482" t="s">
        <v>18</v>
      </c>
      <c r="D66" s="482"/>
      <c r="E66" s="482"/>
      <c r="F66" s="149"/>
      <c r="G66" s="89"/>
      <c r="H66" s="145"/>
      <c r="I66" s="155"/>
    </row>
    <row r="67" spans="1:9" s="125" customFormat="1" ht="15" customHeight="1" x14ac:dyDescent="0.25">
      <c r="A67" s="149">
        <v>44424</v>
      </c>
      <c r="B67" s="163">
        <v>750</v>
      </c>
      <c r="C67" s="569" t="s">
        <v>543</v>
      </c>
      <c r="D67" s="512"/>
      <c r="E67" s="543"/>
      <c r="F67" s="149"/>
      <c r="G67" s="89"/>
      <c r="H67" s="145"/>
      <c r="I67" s="155"/>
    </row>
    <row r="68" spans="1:9" s="125" customFormat="1" ht="15" customHeight="1" x14ac:dyDescent="0.25">
      <c r="A68" s="149">
        <v>44426</v>
      </c>
      <c r="B68" s="163">
        <v>329.94</v>
      </c>
      <c r="C68" s="548" t="s">
        <v>767</v>
      </c>
      <c r="D68" s="548"/>
      <c r="E68" s="549"/>
      <c r="F68" s="149"/>
      <c r="G68" s="89"/>
      <c r="H68" s="145"/>
      <c r="I68" s="155"/>
    </row>
    <row r="69" spans="1:9" s="125" customFormat="1" ht="15" customHeight="1" x14ac:dyDescent="0.25">
      <c r="A69" s="149">
        <v>44426</v>
      </c>
      <c r="B69" s="171">
        <v>1.79</v>
      </c>
      <c r="C69" s="491" t="s">
        <v>217</v>
      </c>
      <c r="D69" s="512"/>
      <c r="E69" s="543"/>
      <c r="F69" s="149"/>
      <c r="G69" s="89"/>
      <c r="H69" s="145"/>
      <c r="I69" s="155"/>
    </row>
    <row r="70" spans="1:9" s="125" customFormat="1" ht="15" customHeight="1" x14ac:dyDescent="0.25">
      <c r="A70" s="149">
        <v>44426</v>
      </c>
      <c r="B70" s="163">
        <v>582.97</v>
      </c>
      <c r="C70" s="491" t="s">
        <v>884</v>
      </c>
      <c r="D70" s="512"/>
      <c r="E70" s="543"/>
      <c r="F70" s="149"/>
      <c r="G70" s="89"/>
      <c r="H70" s="145"/>
      <c r="I70" s="155"/>
    </row>
    <row r="71" spans="1:9" s="125" customFormat="1" ht="15" customHeight="1" x14ac:dyDescent="0.25">
      <c r="A71" s="149">
        <v>44426</v>
      </c>
      <c r="B71" s="171">
        <v>1.19</v>
      </c>
      <c r="C71" s="491" t="s">
        <v>217</v>
      </c>
      <c r="D71" s="512"/>
      <c r="E71" s="543"/>
      <c r="F71" s="149"/>
      <c r="G71" s="89"/>
      <c r="H71" s="145"/>
      <c r="I71" s="155"/>
    </row>
    <row r="72" spans="1:9" s="125" customFormat="1" ht="15" customHeight="1" x14ac:dyDescent="0.25">
      <c r="A72" s="149">
        <v>44426</v>
      </c>
      <c r="B72" s="163">
        <v>197</v>
      </c>
      <c r="C72" s="482" t="s">
        <v>529</v>
      </c>
      <c r="D72" s="482"/>
      <c r="E72" s="482"/>
      <c r="F72" s="149"/>
      <c r="G72" s="89"/>
      <c r="H72" s="145"/>
      <c r="I72" s="155"/>
    </row>
    <row r="73" spans="1:9" s="125" customFormat="1" ht="15" customHeight="1" x14ac:dyDescent="0.25">
      <c r="A73" s="149">
        <v>44430</v>
      </c>
      <c r="B73" s="163">
        <v>197</v>
      </c>
      <c r="C73" s="482" t="s">
        <v>529</v>
      </c>
      <c r="D73" s="482"/>
      <c r="E73" s="482"/>
      <c r="F73" s="149"/>
      <c r="G73" s="89"/>
      <c r="H73" s="145"/>
      <c r="I73" s="155"/>
    </row>
    <row r="74" spans="1:9" s="125" customFormat="1" ht="15" customHeight="1" x14ac:dyDescent="0.25">
      <c r="A74" s="149">
        <v>44431</v>
      </c>
      <c r="B74" s="163">
        <v>500</v>
      </c>
      <c r="C74" s="491" t="s">
        <v>884</v>
      </c>
      <c r="D74" s="512"/>
      <c r="E74" s="543"/>
      <c r="F74" s="149"/>
      <c r="G74" s="89"/>
      <c r="H74" s="145"/>
      <c r="I74" s="155"/>
    </row>
    <row r="75" spans="1:9" s="125" customFormat="1" ht="15" customHeight="1" x14ac:dyDescent="0.25">
      <c r="A75" s="149">
        <v>44431</v>
      </c>
      <c r="B75" s="171">
        <v>1.19</v>
      </c>
      <c r="C75" s="491" t="s">
        <v>217</v>
      </c>
      <c r="D75" s="512"/>
      <c r="E75" s="543"/>
      <c r="F75" s="149"/>
      <c r="G75" s="89"/>
      <c r="H75" s="145"/>
      <c r="I75" s="155"/>
    </row>
    <row r="76" spans="1:9" s="125" customFormat="1" ht="15" customHeight="1" x14ac:dyDescent="0.25">
      <c r="A76" s="149">
        <v>44432</v>
      </c>
      <c r="B76" s="163">
        <v>385</v>
      </c>
      <c r="C76" s="491" t="s">
        <v>884</v>
      </c>
      <c r="D76" s="512"/>
      <c r="E76" s="543"/>
      <c r="F76" s="149"/>
      <c r="G76" s="89"/>
      <c r="H76" s="145"/>
      <c r="I76" s="155"/>
    </row>
    <row r="77" spans="1:9" s="125" customFormat="1" ht="15" customHeight="1" x14ac:dyDescent="0.25">
      <c r="A77" s="149">
        <v>44432</v>
      </c>
      <c r="B77" s="171">
        <v>1.19</v>
      </c>
      <c r="C77" s="491" t="s">
        <v>217</v>
      </c>
      <c r="D77" s="512"/>
      <c r="E77" s="543"/>
      <c r="F77" s="149"/>
      <c r="G77" s="89"/>
      <c r="H77" s="145"/>
      <c r="I77" s="155"/>
    </row>
    <row r="78" spans="1:9" s="125" customFormat="1" ht="15" customHeight="1" x14ac:dyDescent="0.25">
      <c r="A78" s="149">
        <v>44434</v>
      </c>
      <c r="B78" s="163">
        <v>197</v>
      </c>
      <c r="C78" s="482" t="s">
        <v>529</v>
      </c>
      <c r="D78" s="482"/>
      <c r="E78" s="482"/>
      <c r="F78" s="149"/>
      <c r="G78" s="89"/>
      <c r="H78" s="145"/>
      <c r="I78" s="155"/>
    </row>
    <row r="79" spans="1:9" s="125" customFormat="1" ht="15" customHeight="1" x14ac:dyDescent="0.25">
      <c r="A79" s="149">
        <v>44435</v>
      </c>
      <c r="B79" s="163">
        <v>500</v>
      </c>
      <c r="C79" s="491" t="s">
        <v>884</v>
      </c>
      <c r="D79" s="512"/>
      <c r="E79" s="543"/>
      <c r="F79" s="149"/>
      <c r="G79" s="89"/>
      <c r="H79" s="145"/>
      <c r="I79" s="155"/>
    </row>
    <row r="80" spans="1:9" s="125" customFormat="1" ht="15" customHeight="1" x14ac:dyDescent="0.25">
      <c r="A80" s="149">
        <v>44435</v>
      </c>
      <c r="B80" s="171">
        <v>1.19</v>
      </c>
      <c r="C80" s="491" t="s">
        <v>217</v>
      </c>
      <c r="D80" s="512"/>
      <c r="E80" s="543"/>
      <c r="F80" s="149"/>
      <c r="G80" s="89"/>
      <c r="H80" s="145"/>
      <c r="I80" s="155"/>
    </row>
    <row r="81" spans="1:9" s="125" customFormat="1" ht="15" customHeight="1" x14ac:dyDescent="0.25">
      <c r="A81" s="149">
        <v>44436</v>
      </c>
      <c r="B81" s="163">
        <v>197</v>
      </c>
      <c r="C81" s="482" t="s">
        <v>529</v>
      </c>
      <c r="D81" s="482"/>
      <c r="E81" s="482"/>
      <c r="F81" s="149"/>
      <c r="G81" s="89"/>
      <c r="H81" s="145"/>
      <c r="I81" s="155"/>
    </row>
    <row r="82" spans="1:9" s="125" customFormat="1" ht="15" customHeight="1" x14ac:dyDescent="0.25">
      <c r="A82" s="149">
        <v>44438</v>
      </c>
      <c r="B82" s="163">
        <v>500</v>
      </c>
      <c r="C82" s="580" t="s">
        <v>628</v>
      </c>
      <c r="D82" s="581"/>
      <c r="E82" s="582"/>
      <c r="F82" s="149"/>
      <c r="G82" s="89"/>
      <c r="H82" s="145"/>
      <c r="I82" s="155"/>
    </row>
    <row r="83" spans="1:9" s="125" customFormat="1" ht="15" customHeight="1" x14ac:dyDescent="0.25">
      <c r="A83" s="149">
        <v>44438</v>
      </c>
      <c r="B83" s="171">
        <v>1.79</v>
      </c>
      <c r="C83" s="491" t="s">
        <v>217</v>
      </c>
      <c r="D83" s="512"/>
      <c r="E83" s="543"/>
      <c r="F83" s="149"/>
      <c r="G83" s="89"/>
      <c r="H83" s="145"/>
      <c r="I83" s="155"/>
    </row>
    <row r="84" spans="1:9" s="125" customFormat="1" ht="15" customHeight="1" x14ac:dyDescent="0.25">
      <c r="A84" s="149">
        <v>44439</v>
      </c>
      <c r="B84" s="163">
        <v>5000</v>
      </c>
      <c r="C84" s="491" t="s">
        <v>909</v>
      </c>
      <c r="D84" s="512"/>
      <c r="E84" s="543"/>
      <c r="F84" s="149"/>
      <c r="G84" s="89"/>
      <c r="H84" s="145"/>
      <c r="I84" s="155"/>
    </row>
    <row r="85" spans="1:9" s="125" customFormat="1" ht="15" customHeight="1" x14ac:dyDescent="0.25">
      <c r="A85" s="149">
        <v>44439</v>
      </c>
      <c r="B85" s="171">
        <v>2.39</v>
      </c>
      <c r="C85" s="491" t="s">
        <v>217</v>
      </c>
      <c r="D85" s="512"/>
      <c r="E85" s="543"/>
      <c r="F85" s="149"/>
      <c r="G85" s="89"/>
      <c r="H85" s="145"/>
      <c r="I85" s="155"/>
    </row>
    <row r="86" spans="1:9" s="125" customFormat="1" ht="15" customHeight="1" x14ac:dyDescent="0.25">
      <c r="A86" s="149">
        <v>44439</v>
      </c>
      <c r="B86" s="163">
        <v>2825</v>
      </c>
      <c r="C86" s="544" t="s">
        <v>397</v>
      </c>
      <c r="D86" s="545"/>
      <c r="E86" s="546"/>
      <c r="F86" s="149"/>
      <c r="G86" s="89"/>
      <c r="H86" s="145"/>
      <c r="I86" s="155"/>
    </row>
    <row r="87" spans="1:9" s="125" customFormat="1" ht="15" customHeight="1" x14ac:dyDescent="0.25">
      <c r="A87" s="149">
        <v>44439</v>
      </c>
      <c r="B87" s="163">
        <v>2.39</v>
      </c>
      <c r="C87" s="491" t="s">
        <v>217</v>
      </c>
      <c r="D87" s="512"/>
      <c r="E87" s="543"/>
      <c r="F87" s="149"/>
      <c r="G87" s="89"/>
      <c r="H87" s="145"/>
      <c r="I87" s="155"/>
    </row>
    <row r="88" spans="1:9" s="125" customFormat="1" ht="15" customHeight="1" x14ac:dyDescent="0.25">
      <c r="A88" s="149">
        <v>44439</v>
      </c>
      <c r="B88" s="163">
        <v>941</v>
      </c>
      <c r="C88" s="550" t="s">
        <v>693</v>
      </c>
      <c r="D88" s="551"/>
      <c r="E88" s="552"/>
      <c r="F88" s="149"/>
      <c r="G88" s="89"/>
      <c r="H88" s="145"/>
      <c r="I88" s="155"/>
    </row>
    <row r="89" spans="1:9" s="125" customFormat="1" ht="15" customHeight="1" x14ac:dyDescent="0.25">
      <c r="A89" s="149">
        <v>44439</v>
      </c>
      <c r="B89" s="163">
        <v>941</v>
      </c>
      <c r="C89" s="547" t="s">
        <v>692</v>
      </c>
      <c r="D89" s="548"/>
      <c r="E89" s="549"/>
      <c r="F89" s="149"/>
      <c r="G89" s="89"/>
      <c r="H89" s="145"/>
      <c r="I89" s="155"/>
    </row>
    <row r="90" spans="1:9" s="125" customFormat="1" ht="15" customHeight="1" x14ac:dyDescent="0.25">
      <c r="A90" s="149">
        <v>44439</v>
      </c>
      <c r="B90" s="171">
        <v>1.19</v>
      </c>
      <c r="C90" s="491" t="s">
        <v>217</v>
      </c>
      <c r="D90" s="512"/>
      <c r="E90" s="543"/>
      <c r="F90" s="149"/>
      <c r="G90" s="89"/>
      <c r="H90" s="145"/>
      <c r="I90" s="155"/>
    </row>
    <row r="91" spans="1:9" s="125" customFormat="1" ht="15" customHeight="1" x14ac:dyDescent="0.25">
      <c r="A91" s="149">
        <v>44439</v>
      </c>
      <c r="B91" s="163">
        <v>941</v>
      </c>
      <c r="C91" s="547" t="s">
        <v>289</v>
      </c>
      <c r="D91" s="548"/>
      <c r="E91" s="549"/>
      <c r="F91" s="173"/>
      <c r="G91" s="101"/>
      <c r="H91" s="136"/>
      <c r="I91" s="174"/>
    </row>
    <row r="92" spans="1:9" s="125" customFormat="1" ht="15" customHeight="1" x14ac:dyDescent="0.25">
      <c r="A92" s="149">
        <v>44439</v>
      </c>
      <c r="B92" s="163">
        <v>0.6</v>
      </c>
      <c r="C92" s="491" t="s">
        <v>217</v>
      </c>
      <c r="D92" s="512"/>
      <c r="E92" s="543"/>
      <c r="F92" s="173"/>
      <c r="G92" s="101"/>
      <c r="H92" s="136"/>
      <c r="I92" s="174"/>
    </row>
    <row r="93" spans="1:9" s="125" customFormat="1" ht="15" customHeight="1" x14ac:dyDescent="0.25">
      <c r="A93" s="149">
        <v>44439</v>
      </c>
      <c r="B93" s="163">
        <v>16313.14</v>
      </c>
      <c r="C93" s="482" t="s">
        <v>343</v>
      </c>
      <c r="D93" s="482"/>
      <c r="E93" s="482"/>
      <c r="F93" s="173"/>
      <c r="G93" s="101"/>
      <c r="H93" s="136"/>
      <c r="I93" s="174"/>
    </row>
  </sheetData>
  <mergeCells count="130">
    <mergeCell ref="C6:D6"/>
    <mergeCell ref="G6:H6"/>
    <mergeCell ref="C7:D7"/>
    <mergeCell ref="G7:H7"/>
    <mergeCell ref="C8:D8"/>
    <mergeCell ref="G8:H8"/>
    <mergeCell ref="C2:I2"/>
    <mergeCell ref="C3:F3"/>
    <mergeCell ref="G3:I3"/>
    <mergeCell ref="C4:D5"/>
    <mergeCell ref="E4:F4"/>
    <mergeCell ref="G4:H4"/>
    <mergeCell ref="I4:I5"/>
    <mergeCell ref="C12:D12"/>
    <mergeCell ref="G12:H12"/>
    <mergeCell ref="A13:I13"/>
    <mergeCell ref="A14:I14"/>
    <mergeCell ref="A15:E15"/>
    <mergeCell ref="F15:I15"/>
    <mergeCell ref="C9:D9"/>
    <mergeCell ref="G9:H9"/>
    <mergeCell ref="C10:D10"/>
    <mergeCell ref="G10:H10"/>
    <mergeCell ref="C11:D11"/>
    <mergeCell ref="G11:H11"/>
    <mergeCell ref="C19:E19"/>
    <mergeCell ref="H19:I19"/>
    <mergeCell ref="C20:E20"/>
    <mergeCell ref="H20:I20"/>
    <mergeCell ref="C21:E21"/>
    <mergeCell ref="H21:I21"/>
    <mergeCell ref="C16:E16"/>
    <mergeCell ref="H16:I16"/>
    <mergeCell ref="C17:E17"/>
    <mergeCell ref="H17:I17"/>
    <mergeCell ref="C18:E18"/>
    <mergeCell ref="H18:I18"/>
    <mergeCell ref="C28:E28"/>
    <mergeCell ref="H28:I28"/>
    <mergeCell ref="C29:E29"/>
    <mergeCell ref="H29:I29"/>
    <mergeCell ref="C30:E30"/>
    <mergeCell ref="C31:E31"/>
    <mergeCell ref="H31:I31"/>
    <mergeCell ref="C22:E22"/>
    <mergeCell ref="C23:E23"/>
    <mergeCell ref="H23:I23"/>
    <mergeCell ref="C25:E25"/>
    <mergeCell ref="H25:I25"/>
    <mergeCell ref="C27:E27"/>
    <mergeCell ref="C35:E35"/>
    <mergeCell ref="C36:E36"/>
    <mergeCell ref="H36:I36"/>
    <mergeCell ref="C37:E37"/>
    <mergeCell ref="C38:E38"/>
    <mergeCell ref="C39:E39"/>
    <mergeCell ref="H39:I39"/>
    <mergeCell ref="C32:E32"/>
    <mergeCell ref="H32:I32"/>
    <mergeCell ref="C33:E33"/>
    <mergeCell ref="H33:I33"/>
    <mergeCell ref="C34:E34"/>
    <mergeCell ref="H34:I34"/>
    <mergeCell ref="C44:E44"/>
    <mergeCell ref="C45:E45"/>
    <mergeCell ref="H45:I45"/>
    <mergeCell ref="C46:E46"/>
    <mergeCell ref="H46:I46"/>
    <mergeCell ref="C47:E47"/>
    <mergeCell ref="H47:I47"/>
    <mergeCell ref="C40:E40"/>
    <mergeCell ref="C41:E41"/>
    <mergeCell ref="H41:I41"/>
    <mergeCell ref="C42:E42"/>
    <mergeCell ref="H42:I42"/>
    <mergeCell ref="C43:E43"/>
    <mergeCell ref="C52:E52"/>
    <mergeCell ref="C54:E54"/>
    <mergeCell ref="H54:I54"/>
    <mergeCell ref="C55:E55"/>
    <mergeCell ref="C56:E56"/>
    <mergeCell ref="C57:E57"/>
    <mergeCell ref="C48:E48"/>
    <mergeCell ref="C49:E49"/>
    <mergeCell ref="H49:I49"/>
    <mergeCell ref="C50:E50"/>
    <mergeCell ref="H50:I50"/>
    <mergeCell ref="C51:E51"/>
    <mergeCell ref="H64:I64"/>
    <mergeCell ref="C65:E65"/>
    <mergeCell ref="C66:E66"/>
    <mergeCell ref="C58:E58"/>
    <mergeCell ref="H58:I58"/>
    <mergeCell ref="C59:E59"/>
    <mergeCell ref="C60:E60"/>
    <mergeCell ref="H60:I60"/>
    <mergeCell ref="C61:E61"/>
    <mergeCell ref="C67:E67"/>
    <mergeCell ref="C68:E68"/>
    <mergeCell ref="C69:E69"/>
    <mergeCell ref="C70:E70"/>
    <mergeCell ref="C71:E71"/>
    <mergeCell ref="C72:E72"/>
    <mergeCell ref="C62:E62"/>
    <mergeCell ref="C63:E63"/>
    <mergeCell ref="C64:E64"/>
    <mergeCell ref="C91:E91"/>
    <mergeCell ref="C92:E92"/>
    <mergeCell ref="C93:E93"/>
    <mergeCell ref="C24:E24"/>
    <mergeCell ref="C26:E26"/>
    <mergeCell ref="C53:E53"/>
    <mergeCell ref="C85:E85"/>
    <mergeCell ref="C86:E86"/>
    <mergeCell ref="C87:E87"/>
    <mergeCell ref="C88:E88"/>
    <mergeCell ref="C89:E89"/>
    <mergeCell ref="C90:E90"/>
    <mergeCell ref="C79:E79"/>
    <mergeCell ref="C80:E80"/>
    <mergeCell ref="C81:E81"/>
    <mergeCell ref="C82:E82"/>
    <mergeCell ref="C83:E83"/>
    <mergeCell ref="C84:E84"/>
    <mergeCell ref="C73:E73"/>
    <mergeCell ref="C74:E74"/>
    <mergeCell ref="C75:E75"/>
    <mergeCell ref="C76:E76"/>
    <mergeCell ref="C77:E77"/>
    <mergeCell ref="C78:E78"/>
  </mergeCells>
  <pageMargins left="0.7" right="0.7" top="0.75" bottom="0.75" header="0.3" footer="0.3"/>
  <pageSetup paperSize="9" scale="77" orientation="landscape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opLeftCell="A30" zoomScaleNormal="100" workbookViewId="0">
      <selection activeCell="C43" sqref="C43:E43"/>
    </sheetView>
  </sheetViews>
  <sheetFormatPr defaultRowHeight="15" x14ac:dyDescent="0.25"/>
  <cols>
    <col min="1" max="1" width="12" style="125" bestFit="1" customWidth="1"/>
    <col min="2" max="2" width="12" bestFit="1" customWidth="1"/>
    <col min="3" max="4" width="11.42578125" bestFit="1" customWidth="1"/>
    <col min="5" max="5" width="12.42578125" bestFit="1" customWidth="1"/>
    <col min="6" max="7" width="13.28515625" bestFit="1" customWidth="1"/>
    <col min="8" max="8" width="13.28515625" customWidth="1"/>
    <col min="9" max="9" width="16.7109375" customWidth="1"/>
  </cols>
  <sheetData>
    <row r="1" spans="1:9" ht="15.75" thickBot="1" x14ac:dyDescent="0.3"/>
    <row r="2" spans="1:9" ht="21.75" customHeight="1" x14ac:dyDescent="0.35">
      <c r="C2" s="529" t="s">
        <v>910</v>
      </c>
      <c r="D2" s="530"/>
      <c r="E2" s="530"/>
      <c r="F2" s="530"/>
      <c r="G2" s="530"/>
      <c r="H2" s="530"/>
      <c r="I2" s="531"/>
    </row>
    <row r="3" spans="1:9" ht="21.75" customHeight="1" x14ac:dyDescent="0.25">
      <c r="C3" s="563" t="s">
        <v>748</v>
      </c>
      <c r="D3" s="564"/>
      <c r="E3" s="564"/>
      <c r="F3" s="565"/>
      <c r="G3" s="566">
        <v>85136</v>
      </c>
      <c r="H3" s="567"/>
      <c r="I3" s="568"/>
    </row>
    <row r="4" spans="1:9" x14ac:dyDescent="0.25">
      <c r="C4" s="423"/>
      <c r="D4" s="355"/>
      <c r="E4" s="356" t="s">
        <v>0</v>
      </c>
      <c r="F4" s="356"/>
      <c r="G4" s="424" t="s">
        <v>1</v>
      </c>
      <c r="H4" s="538"/>
      <c r="I4" s="412"/>
    </row>
    <row r="5" spans="1:9" x14ac:dyDescent="0.25">
      <c r="C5" s="423"/>
      <c r="D5" s="355"/>
      <c r="E5" s="6" t="s">
        <v>3</v>
      </c>
      <c r="F5" s="6" t="s">
        <v>2</v>
      </c>
      <c r="G5" s="6" t="s">
        <v>3</v>
      </c>
      <c r="H5" s="6"/>
      <c r="I5" s="412"/>
    </row>
    <row r="6" spans="1:9" ht="30.75" customHeight="1" x14ac:dyDescent="0.25">
      <c r="C6" s="539" t="s">
        <v>911</v>
      </c>
      <c r="D6" s="540"/>
      <c r="E6" s="156">
        <v>69541.72</v>
      </c>
      <c r="F6" s="156">
        <v>8475.5499999999993</v>
      </c>
      <c r="G6" s="541">
        <v>0</v>
      </c>
      <c r="H6" s="542"/>
      <c r="I6" s="27"/>
    </row>
    <row r="7" spans="1:9" x14ac:dyDescent="0.25">
      <c r="C7" s="532" t="s">
        <v>3</v>
      </c>
      <c r="D7" s="533"/>
      <c r="E7" s="158">
        <v>25310.68</v>
      </c>
      <c r="F7" s="158">
        <v>74580.53</v>
      </c>
      <c r="G7" s="541">
        <v>0</v>
      </c>
      <c r="H7" s="542"/>
      <c r="I7" s="28"/>
    </row>
    <row r="8" spans="1:9" x14ac:dyDescent="0.25">
      <c r="C8" s="494" t="s">
        <v>625</v>
      </c>
      <c r="D8" s="495"/>
      <c r="E8" s="158">
        <v>2082.7199999999998</v>
      </c>
      <c r="F8" s="158">
        <v>8171.85</v>
      </c>
      <c r="G8" s="541">
        <v>0</v>
      </c>
      <c r="H8" s="542"/>
      <c r="I8" s="28"/>
    </row>
    <row r="9" spans="1:9" x14ac:dyDescent="0.25">
      <c r="C9" s="494" t="s">
        <v>840</v>
      </c>
      <c r="D9" s="495"/>
      <c r="E9" s="158">
        <v>5200</v>
      </c>
      <c r="F9" s="158">
        <v>11500</v>
      </c>
      <c r="G9" s="541">
        <v>0</v>
      </c>
      <c r="H9" s="542"/>
      <c r="I9" s="28"/>
    </row>
    <row r="10" spans="1:9" x14ac:dyDescent="0.25">
      <c r="C10" s="494" t="s">
        <v>872</v>
      </c>
      <c r="D10" s="495"/>
      <c r="E10" s="158">
        <v>0</v>
      </c>
      <c r="F10" s="158">
        <v>0</v>
      </c>
      <c r="G10" s="541">
        <v>0</v>
      </c>
      <c r="H10" s="542"/>
      <c r="I10" s="28"/>
    </row>
    <row r="11" spans="1:9" x14ac:dyDescent="0.25">
      <c r="C11" s="532" t="s">
        <v>6</v>
      </c>
      <c r="D11" s="533"/>
      <c r="E11" s="158">
        <v>158752.34</v>
      </c>
      <c r="F11" s="158">
        <v>89344.58</v>
      </c>
      <c r="G11" s="541">
        <v>0</v>
      </c>
      <c r="H11" s="542"/>
      <c r="I11" s="28"/>
    </row>
    <row r="12" spans="1:9" ht="36.75" customHeight="1" thickBot="1" x14ac:dyDescent="0.3">
      <c r="C12" s="420" t="s">
        <v>912</v>
      </c>
      <c r="D12" s="421"/>
      <c r="E12" s="157">
        <f>E6+E7+E8+E9+E10+F11-E11</f>
        <v>32727.360000000015</v>
      </c>
      <c r="F12" s="157">
        <f>F6+F7+F8+F9+F10-F11</f>
        <v>13383.350000000006</v>
      </c>
      <c r="G12" s="422">
        <f>G6+G7+G8+G9-G11</f>
        <v>0</v>
      </c>
      <c r="H12" s="422"/>
      <c r="I12" s="30"/>
    </row>
    <row r="13" spans="1:9" ht="15.75" thickBot="1" x14ac:dyDescent="0.3">
      <c r="A13" s="366"/>
      <c r="B13" s="366"/>
      <c r="C13" s="366"/>
      <c r="D13" s="366"/>
      <c r="E13" s="366"/>
      <c r="F13" s="366"/>
      <c r="G13" s="366"/>
      <c r="H13" s="366"/>
      <c r="I13" s="366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44440</v>
      </c>
      <c r="B17" s="163">
        <v>197</v>
      </c>
      <c r="C17" s="482" t="s">
        <v>529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44441</v>
      </c>
      <c r="B18" s="170">
        <v>1000</v>
      </c>
      <c r="C18" s="580" t="s">
        <v>628</v>
      </c>
      <c r="D18" s="581"/>
      <c r="E18" s="582"/>
      <c r="F18" s="149"/>
      <c r="G18" s="89"/>
      <c r="H18" s="482"/>
      <c r="I18" s="482"/>
    </row>
    <row r="19" spans="1:9" s="125" customFormat="1" ht="15" customHeight="1" x14ac:dyDescent="0.25">
      <c r="A19" s="149">
        <v>44441</v>
      </c>
      <c r="B19" s="171">
        <v>1.19</v>
      </c>
      <c r="C19" s="491" t="s">
        <v>217</v>
      </c>
      <c r="D19" s="512"/>
      <c r="E19" s="543"/>
      <c r="F19" s="149"/>
      <c r="G19" s="89"/>
      <c r="H19" s="482"/>
      <c r="I19" s="482"/>
    </row>
    <row r="20" spans="1:9" s="125" customFormat="1" ht="15" customHeight="1" x14ac:dyDescent="0.25">
      <c r="A20" s="149">
        <v>44442</v>
      </c>
      <c r="B20" s="170">
        <v>3236.15</v>
      </c>
      <c r="C20" s="491" t="s">
        <v>913</v>
      </c>
      <c r="D20" s="512"/>
      <c r="E20" s="543"/>
      <c r="F20" s="149"/>
      <c r="G20" s="89"/>
      <c r="H20" s="482"/>
      <c r="I20" s="482"/>
    </row>
    <row r="21" spans="1:9" s="125" customFormat="1" ht="15" customHeight="1" x14ac:dyDescent="0.25">
      <c r="A21" s="149">
        <v>44442</v>
      </c>
      <c r="B21" s="163">
        <v>3.59</v>
      </c>
      <c r="C21" s="491" t="s">
        <v>217</v>
      </c>
      <c r="D21" s="512"/>
      <c r="E21" s="543"/>
      <c r="F21" s="149"/>
      <c r="G21" s="89"/>
      <c r="H21" s="475"/>
      <c r="I21" s="534"/>
    </row>
    <row r="22" spans="1:9" s="125" customFormat="1" ht="15" customHeight="1" x14ac:dyDescent="0.25">
      <c r="A22" s="149">
        <v>44442</v>
      </c>
      <c r="B22" s="170">
        <v>2500</v>
      </c>
      <c r="C22" s="491" t="s">
        <v>914</v>
      </c>
      <c r="D22" s="512"/>
      <c r="E22" s="543"/>
      <c r="F22" s="149"/>
      <c r="G22" s="89"/>
      <c r="H22" s="145"/>
      <c r="I22" s="155"/>
    </row>
    <row r="23" spans="1:9" s="125" customFormat="1" ht="15" customHeight="1" x14ac:dyDescent="0.25">
      <c r="A23" s="149">
        <v>44442</v>
      </c>
      <c r="B23" s="171">
        <v>2.39</v>
      </c>
      <c r="C23" s="491" t="s">
        <v>217</v>
      </c>
      <c r="D23" s="512"/>
      <c r="E23" s="543"/>
      <c r="F23" s="149"/>
      <c r="G23" s="89"/>
      <c r="H23" s="482"/>
      <c r="I23" s="482"/>
    </row>
    <row r="24" spans="1:9" s="125" customFormat="1" ht="15" customHeight="1" x14ac:dyDescent="0.25">
      <c r="A24" s="149">
        <v>44442</v>
      </c>
      <c r="B24" s="171">
        <v>2500</v>
      </c>
      <c r="C24" s="482" t="s">
        <v>626</v>
      </c>
      <c r="D24" s="482"/>
      <c r="E24" s="482"/>
      <c r="F24" s="149"/>
      <c r="G24" s="89"/>
      <c r="H24" s="50"/>
      <c r="I24" s="161"/>
    </row>
    <row r="25" spans="1:9" s="125" customFormat="1" ht="15" customHeight="1" x14ac:dyDescent="0.25">
      <c r="A25" s="149">
        <v>44442</v>
      </c>
      <c r="B25" s="171">
        <v>2.39</v>
      </c>
      <c r="C25" s="491" t="s">
        <v>217</v>
      </c>
      <c r="D25" s="512"/>
      <c r="E25" s="543"/>
      <c r="F25" s="149"/>
      <c r="G25" s="89"/>
      <c r="H25" s="475"/>
      <c r="I25" s="534"/>
    </row>
    <row r="26" spans="1:9" s="125" customFormat="1" ht="15" customHeight="1" x14ac:dyDescent="0.25">
      <c r="A26" s="149">
        <v>44442</v>
      </c>
      <c r="B26" s="171">
        <v>4000</v>
      </c>
      <c r="C26" s="491" t="s">
        <v>915</v>
      </c>
      <c r="D26" s="512"/>
      <c r="E26" s="543"/>
      <c r="F26" s="149"/>
      <c r="G26" s="89"/>
      <c r="H26" s="145"/>
      <c r="I26" s="155"/>
    </row>
    <row r="27" spans="1:9" s="125" customFormat="1" ht="15" customHeight="1" x14ac:dyDescent="0.25">
      <c r="A27" s="149">
        <v>44442</v>
      </c>
      <c r="B27" s="171">
        <v>1.2</v>
      </c>
      <c r="C27" s="491" t="s">
        <v>217</v>
      </c>
      <c r="D27" s="512"/>
      <c r="E27" s="543"/>
      <c r="F27" s="149"/>
      <c r="G27" s="89"/>
      <c r="H27" s="145"/>
      <c r="I27" s="155"/>
    </row>
    <row r="28" spans="1:9" s="125" customFormat="1" ht="15" customHeight="1" x14ac:dyDescent="0.25">
      <c r="A28" s="149">
        <v>44442</v>
      </c>
      <c r="B28" s="163">
        <v>197</v>
      </c>
      <c r="C28" s="482" t="s">
        <v>529</v>
      </c>
      <c r="D28" s="482"/>
      <c r="E28" s="482"/>
      <c r="F28" s="149"/>
      <c r="G28" s="89"/>
      <c r="H28" s="482"/>
      <c r="I28" s="482"/>
    </row>
    <row r="29" spans="1:9" s="125" customFormat="1" ht="15" customHeight="1" x14ac:dyDescent="0.25">
      <c r="A29" s="149">
        <v>44442</v>
      </c>
      <c r="B29" s="163">
        <v>3574.98</v>
      </c>
      <c r="C29" s="545" t="s">
        <v>687</v>
      </c>
      <c r="D29" s="545"/>
      <c r="E29" s="546"/>
      <c r="F29" s="149"/>
      <c r="G29" s="89"/>
      <c r="H29" s="475"/>
      <c r="I29" s="534"/>
    </row>
    <row r="30" spans="1:9" s="125" customFormat="1" ht="15" customHeight="1" x14ac:dyDescent="0.25">
      <c r="A30" s="149">
        <v>44442</v>
      </c>
      <c r="B30" s="163">
        <v>4046.55</v>
      </c>
      <c r="C30" s="548" t="s">
        <v>686</v>
      </c>
      <c r="D30" s="548"/>
      <c r="E30" s="549"/>
      <c r="F30" s="149"/>
      <c r="G30" s="89"/>
      <c r="H30" s="145"/>
      <c r="I30" s="155"/>
    </row>
    <row r="31" spans="1:9" s="125" customFormat="1" ht="15" customHeight="1" x14ac:dyDescent="0.25">
      <c r="A31" s="149">
        <v>44442</v>
      </c>
      <c r="B31" s="163">
        <v>3751.81</v>
      </c>
      <c r="C31" s="548" t="s">
        <v>768</v>
      </c>
      <c r="D31" s="548"/>
      <c r="E31" s="549"/>
      <c r="F31" s="149"/>
      <c r="G31" s="89"/>
      <c r="H31" s="482"/>
      <c r="I31" s="482"/>
    </row>
    <row r="32" spans="1:9" s="125" customFormat="1" ht="15" customHeight="1" x14ac:dyDescent="0.25">
      <c r="A32" s="149">
        <v>44442</v>
      </c>
      <c r="B32" s="163">
        <v>3574.98</v>
      </c>
      <c r="C32" s="548" t="s">
        <v>725</v>
      </c>
      <c r="D32" s="548"/>
      <c r="E32" s="549"/>
      <c r="F32" s="149"/>
      <c r="G32" s="89"/>
      <c r="H32" s="482"/>
      <c r="I32" s="482"/>
    </row>
    <row r="33" spans="1:9" s="125" customFormat="1" ht="15" customHeight="1" x14ac:dyDescent="0.25">
      <c r="A33" s="149">
        <v>44442</v>
      </c>
      <c r="B33" s="163">
        <v>3655.48</v>
      </c>
      <c r="C33" s="548" t="s">
        <v>684</v>
      </c>
      <c r="D33" s="548"/>
      <c r="E33" s="549"/>
      <c r="F33" s="149"/>
      <c r="G33" s="89"/>
      <c r="H33" s="475"/>
      <c r="I33" s="534"/>
    </row>
    <row r="34" spans="1:9" s="125" customFormat="1" ht="15" customHeight="1" x14ac:dyDescent="0.25">
      <c r="A34" s="149">
        <v>44442</v>
      </c>
      <c r="B34" s="163">
        <v>3628.65</v>
      </c>
      <c r="C34" s="548" t="s">
        <v>683</v>
      </c>
      <c r="D34" s="548"/>
      <c r="E34" s="549"/>
      <c r="F34" s="149"/>
      <c r="G34" s="89"/>
      <c r="H34" s="482"/>
      <c r="I34" s="482"/>
    </row>
    <row r="35" spans="1:9" s="125" customFormat="1" ht="15" customHeight="1" x14ac:dyDescent="0.25">
      <c r="A35" s="149">
        <v>44442</v>
      </c>
      <c r="B35" s="163">
        <v>3574.98</v>
      </c>
      <c r="C35" s="548" t="s">
        <v>699</v>
      </c>
      <c r="D35" s="548"/>
      <c r="E35" s="549"/>
      <c r="F35" s="149"/>
      <c r="G35" s="89"/>
      <c r="H35" s="50"/>
      <c r="I35" s="161"/>
    </row>
    <row r="36" spans="1:9" s="125" customFormat="1" ht="15" customHeight="1" x14ac:dyDescent="0.25">
      <c r="A36" s="149">
        <v>44442</v>
      </c>
      <c r="B36" s="163">
        <v>3574.98</v>
      </c>
      <c r="C36" s="548" t="s">
        <v>388</v>
      </c>
      <c r="D36" s="548"/>
      <c r="E36" s="549"/>
      <c r="F36" s="149"/>
      <c r="G36" s="89"/>
      <c r="H36" s="475"/>
      <c r="I36" s="534"/>
    </row>
    <row r="37" spans="1:9" s="125" customFormat="1" ht="15" customHeight="1" x14ac:dyDescent="0.25">
      <c r="A37" s="149">
        <v>44442</v>
      </c>
      <c r="B37" s="163">
        <v>3548.81</v>
      </c>
      <c r="C37" s="548" t="s">
        <v>681</v>
      </c>
      <c r="D37" s="548"/>
      <c r="E37" s="549"/>
      <c r="F37" s="149"/>
      <c r="G37" s="89"/>
      <c r="H37" s="145"/>
      <c r="I37" s="155"/>
    </row>
    <row r="38" spans="1:9" s="125" customFormat="1" ht="15" customHeight="1" x14ac:dyDescent="0.25">
      <c r="A38" s="149">
        <v>44442</v>
      </c>
      <c r="B38" s="163">
        <v>3602.47</v>
      </c>
      <c r="C38" s="545" t="s">
        <v>816</v>
      </c>
      <c r="D38" s="545"/>
      <c r="E38" s="546"/>
      <c r="F38" s="149"/>
      <c r="G38" s="89"/>
      <c r="H38" s="145"/>
      <c r="I38" s="155"/>
    </row>
    <row r="39" spans="1:9" s="125" customFormat="1" ht="15" customHeight="1" x14ac:dyDescent="0.25">
      <c r="A39" s="149">
        <v>44442</v>
      </c>
      <c r="B39" s="163">
        <v>3668.89</v>
      </c>
      <c r="C39" s="548" t="s">
        <v>726</v>
      </c>
      <c r="D39" s="548"/>
      <c r="E39" s="549"/>
      <c r="F39" s="149"/>
      <c r="G39" s="89"/>
      <c r="H39" s="475"/>
      <c r="I39" s="534"/>
    </row>
    <row r="40" spans="1:9" s="125" customFormat="1" ht="15" customHeight="1" x14ac:dyDescent="0.25">
      <c r="A40" s="149">
        <v>44443</v>
      </c>
      <c r="B40" s="163">
        <v>350</v>
      </c>
      <c r="C40" s="491" t="s">
        <v>916</v>
      </c>
      <c r="D40" s="512"/>
      <c r="E40" s="543"/>
      <c r="F40" s="149"/>
      <c r="G40" s="89"/>
      <c r="H40" s="145"/>
      <c r="I40" s="155"/>
    </row>
    <row r="41" spans="1:9" s="125" customFormat="1" ht="15" customHeight="1" x14ac:dyDescent="0.25">
      <c r="A41" s="149">
        <v>44443</v>
      </c>
      <c r="B41" s="163">
        <v>1.79</v>
      </c>
      <c r="C41" s="491" t="s">
        <v>217</v>
      </c>
      <c r="D41" s="512"/>
      <c r="E41" s="543"/>
      <c r="F41" s="149"/>
      <c r="G41" s="89"/>
      <c r="H41" s="475"/>
      <c r="I41" s="534"/>
    </row>
    <row r="42" spans="1:9" s="125" customFormat="1" ht="15" customHeight="1" x14ac:dyDescent="0.25">
      <c r="A42" s="149">
        <v>44446</v>
      </c>
      <c r="B42" s="163">
        <v>261</v>
      </c>
      <c r="C42" s="482" t="s">
        <v>239</v>
      </c>
      <c r="D42" s="482"/>
      <c r="E42" s="482"/>
      <c r="F42" s="149"/>
      <c r="G42" s="89"/>
      <c r="H42" s="475"/>
      <c r="I42" s="534"/>
    </row>
    <row r="43" spans="1:9" s="125" customFormat="1" ht="15" customHeight="1" x14ac:dyDescent="0.25">
      <c r="A43" s="149">
        <v>44449</v>
      </c>
      <c r="B43" s="163">
        <v>91</v>
      </c>
      <c r="C43" s="555" t="s">
        <v>727</v>
      </c>
      <c r="D43" s="551"/>
      <c r="E43" s="552"/>
      <c r="F43" s="149"/>
      <c r="G43" s="89"/>
      <c r="H43" s="145"/>
      <c r="I43" s="155"/>
    </row>
    <row r="44" spans="1:9" s="125" customFormat="1" ht="15" customHeight="1" x14ac:dyDescent="0.25">
      <c r="A44" s="149">
        <v>44449</v>
      </c>
      <c r="B44" s="163">
        <v>91</v>
      </c>
      <c r="C44" s="555" t="s">
        <v>727</v>
      </c>
      <c r="D44" s="551"/>
      <c r="E44" s="552"/>
      <c r="F44" s="149"/>
      <c r="G44" s="89"/>
      <c r="H44" s="145"/>
      <c r="I44" s="155"/>
    </row>
    <row r="45" spans="1:9" s="125" customFormat="1" ht="15" customHeight="1" x14ac:dyDescent="0.25">
      <c r="A45" s="149">
        <v>44449</v>
      </c>
      <c r="B45" s="163">
        <v>197</v>
      </c>
      <c r="C45" s="482" t="s">
        <v>529</v>
      </c>
      <c r="D45" s="482"/>
      <c r="E45" s="482"/>
      <c r="F45" s="149"/>
      <c r="G45" s="89"/>
      <c r="H45" s="475"/>
      <c r="I45" s="534"/>
    </row>
    <row r="46" spans="1:9" s="125" customFormat="1" ht="15" customHeight="1" x14ac:dyDescent="0.25">
      <c r="A46" s="149">
        <v>44452</v>
      </c>
      <c r="B46" s="163">
        <v>500</v>
      </c>
      <c r="C46" s="580" t="s">
        <v>628</v>
      </c>
      <c r="D46" s="581"/>
      <c r="E46" s="582"/>
      <c r="F46" s="149"/>
      <c r="G46" s="89"/>
      <c r="H46" s="475"/>
      <c r="I46" s="534"/>
    </row>
    <row r="47" spans="1:9" s="125" customFormat="1" ht="15" customHeight="1" x14ac:dyDescent="0.25">
      <c r="A47" s="149">
        <v>44452</v>
      </c>
      <c r="B47" s="165">
        <v>1.19</v>
      </c>
      <c r="C47" s="491" t="s">
        <v>217</v>
      </c>
      <c r="D47" s="512"/>
      <c r="E47" s="543"/>
      <c r="F47" s="149"/>
      <c r="G47" s="89"/>
      <c r="H47" s="475"/>
      <c r="I47" s="534"/>
    </row>
    <row r="48" spans="1:9" s="125" customFormat="1" ht="15" customHeight="1" x14ac:dyDescent="0.25">
      <c r="A48" s="149">
        <v>44452</v>
      </c>
      <c r="B48" s="171">
        <v>210.8</v>
      </c>
      <c r="C48" s="482" t="s">
        <v>273</v>
      </c>
      <c r="D48" s="482"/>
      <c r="E48" s="482"/>
      <c r="F48" s="149"/>
      <c r="G48" s="89"/>
      <c r="H48" s="145"/>
      <c r="I48" s="155"/>
    </row>
    <row r="49" spans="1:9" s="125" customFormat="1" ht="15" customHeight="1" x14ac:dyDescent="0.25">
      <c r="A49" s="149">
        <v>44452</v>
      </c>
      <c r="B49" s="163">
        <v>531</v>
      </c>
      <c r="C49" s="569" t="s">
        <v>543</v>
      </c>
      <c r="D49" s="512"/>
      <c r="E49" s="543"/>
      <c r="F49" s="149"/>
      <c r="G49" s="89"/>
      <c r="H49" s="475"/>
      <c r="I49" s="534"/>
    </row>
    <row r="50" spans="1:9" s="125" customFormat="1" ht="15" customHeight="1" x14ac:dyDescent="0.25">
      <c r="A50" s="149">
        <v>44452</v>
      </c>
      <c r="B50" s="163">
        <v>509</v>
      </c>
      <c r="C50" s="482" t="s">
        <v>18</v>
      </c>
      <c r="D50" s="482"/>
      <c r="E50" s="482"/>
      <c r="F50" s="149"/>
      <c r="G50" s="89"/>
      <c r="H50" s="475"/>
      <c r="I50" s="534"/>
    </row>
    <row r="51" spans="1:9" s="125" customFormat="1" ht="15" customHeight="1" x14ac:dyDescent="0.25">
      <c r="A51" s="149">
        <v>44452</v>
      </c>
      <c r="B51" s="163">
        <v>148</v>
      </c>
      <c r="C51" s="482" t="s">
        <v>21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44452</v>
      </c>
      <c r="B52" s="163">
        <v>178</v>
      </c>
      <c r="C52" s="482" t="s">
        <v>18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44452</v>
      </c>
      <c r="B53" s="163">
        <v>71</v>
      </c>
      <c r="C53" s="482" t="s">
        <v>19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44452</v>
      </c>
      <c r="B54" s="163">
        <v>65</v>
      </c>
      <c r="C54" s="482" t="s">
        <v>194</v>
      </c>
      <c r="D54" s="482"/>
      <c r="E54" s="482"/>
      <c r="F54" s="149"/>
      <c r="G54" s="89"/>
      <c r="H54" s="475"/>
      <c r="I54" s="534"/>
    </row>
    <row r="55" spans="1:9" s="125" customFormat="1" ht="15" customHeight="1" x14ac:dyDescent="0.25">
      <c r="A55" s="149">
        <v>44452</v>
      </c>
      <c r="B55" s="163">
        <v>377</v>
      </c>
      <c r="C55" s="482" t="s">
        <v>570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44452</v>
      </c>
      <c r="B56" s="163">
        <v>1067</v>
      </c>
      <c r="C56" s="482" t="s">
        <v>20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44453</v>
      </c>
      <c r="B57" s="163">
        <v>197</v>
      </c>
      <c r="C57" s="482" t="s">
        <v>529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44454</v>
      </c>
      <c r="B58" s="171">
        <v>1000</v>
      </c>
      <c r="C58" s="580" t="s">
        <v>628</v>
      </c>
      <c r="D58" s="581"/>
      <c r="E58" s="582"/>
      <c r="F58" s="149"/>
      <c r="G58" s="89"/>
      <c r="H58" s="475"/>
      <c r="I58" s="534"/>
    </row>
    <row r="59" spans="1:9" s="125" customFormat="1" ht="15" customHeight="1" x14ac:dyDescent="0.25">
      <c r="A59" s="149">
        <v>44454</v>
      </c>
      <c r="B59" s="165">
        <v>0.6</v>
      </c>
      <c r="C59" s="491" t="s">
        <v>217</v>
      </c>
      <c r="D59" s="512"/>
      <c r="E59" s="543"/>
      <c r="F59" s="149"/>
      <c r="G59" s="89"/>
      <c r="H59" s="145"/>
      <c r="I59" s="155"/>
    </row>
    <row r="60" spans="1:9" s="125" customFormat="1" ht="15" customHeight="1" x14ac:dyDescent="0.25">
      <c r="A60" s="149">
        <v>44454</v>
      </c>
      <c r="B60" s="163">
        <v>472</v>
      </c>
      <c r="C60" s="482" t="s">
        <v>917</v>
      </c>
      <c r="D60" s="482"/>
      <c r="E60" s="482"/>
      <c r="F60" s="149"/>
      <c r="G60" s="89"/>
      <c r="H60" s="475"/>
      <c r="I60" s="534"/>
    </row>
    <row r="61" spans="1:9" s="125" customFormat="1" ht="15" customHeight="1" x14ac:dyDescent="0.25">
      <c r="A61" s="149">
        <v>44454</v>
      </c>
      <c r="B61" s="171">
        <v>1.19</v>
      </c>
      <c r="C61" s="491" t="s">
        <v>217</v>
      </c>
      <c r="D61" s="512"/>
      <c r="E61" s="543"/>
      <c r="F61" s="149"/>
      <c r="G61" s="89"/>
      <c r="H61" s="145"/>
      <c r="I61" s="155"/>
    </row>
    <row r="62" spans="1:9" s="125" customFormat="1" ht="15" customHeight="1" x14ac:dyDescent="0.25">
      <c r="A62" s="149">
        <v>44455</v>
      </c>
      <c r="B62" s="163">
        <v>62413.5</v>
      </c>
      <c r="C62" s="569" t="s">
        <v>857</v>
      </c>
      <c r="D62" s="512"/>
      <c r="E62" s="543"/>
      <c r="F62" s="149"/>
      <c r="G62" s="89"/>
      <c r="H62" s="145"/>
      <c r="I62" s="155"/>
    </row>
    <row r="63" spans="1:9" s="125" customFormat="1" ht="15" customHeight="1" x14ac:dyDescent="0.25">
      <c r="A63" s="149">
        <v>44456</v>
      </c>
      <c r="B63" s="163">
        <v>116</v>
      </c>
      <c r="C63" s="482" t="s">
        <v>21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44457</v>
      </c>
      <c r="B64" s="163">
        <v>197</v>
      </c>
      <c r="C64" s="482" t="s">
        <v>529</v>
      </c>
      <c r="D64" s="482"/>
      <c r="E64" s="482"/>
      <c r="F64" s="149"/>
      <c r="G64" s="89"/>
      <c r="H64" s="475"/>
      <c r="I64" s="534"/>
    </row>
    <row r="65" spans="1:9" s="125" customFormat="1" ht="15" customHeight="1" x14ac:dyDescent="0.25">
      <c r="A65" s="149">
        <v>44458</v>
      </c>
      <c r="B65" s="163">
        <v>197</v>
      </c>
      <c r="C65" s="482" t="s">
        <v>529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44462</v>
      </c>
      <c r="B66" s="163">
        <v>500</v>
      </c>
      <c r="C66" s="580" t="s">
        <v>628</v>
      </c>
      <c r="D66" s="581"/>
      <c r="E66" s="582"/>
      <c r="F66" s="149"/>
      <c r="G66" s="89"/>
      <c r="H66" s="145"/>
      <c r="I66" s="155"/>
    </row>
    <row r="67" spans="1:9" s="125" customFormat="1" ht="15" customHeight="1" x14ac:dyDescent="0.25">
      <c r="A67" s="149">
        <v>44462</v>
      </c>
      <c r="B67" s="163">
        <v>1.2</v>
      </c>
      <c r="C67" s="491" t="s">
        <v>217</v>
      </c>
      <c r="D67" s="512"/>
      <c r="E67" s="543"/>
      <c r="F67" s="149"/>
      <c r="G67" s="89"/>
      <c r="H67" s="145"/>
      <c r="I67" s="155"/>
    </row>
    <row r="68" spans="1:9" s="125" customFormat="1" ht="15" customHeight="1" x14ac:dyDescent="0.25">
      <c r="A68" s="149">
        <v>44462</v>
      </c>
      <c r="B68" s="163">
        <v>197</v>
      </c>
      <c r="C68" s="482" t="s">
        <v>529</v>
      </c>
      <c r="D68" s="482"/>
      <c r="E68" s="482"/>
      <c r="F68" s="149"/>
      <c r="G68" s="89"/>
      <c r="H68" s="145"/>
      <c r="I68" s="155"/>
    </row>
    <row r="69" spans="1:9" s="125" customFormat="1" ht="15" customHeight="1" x14ac:dyDescent="0.25">
      <c r="A69" s="149">
        <v>44463</v>
      </c>
      <c r="B69" s="171">
        <v>3788.43</v>
      </c>
      <c r="C69" s="491" t="s">
        <v>918</v>
      </c>
      <c r="D69" s="512"/>
      <c r="E69" s="543"/>
      <c r="F69" s="149"/>
      <c r="G69" s="89"/>
      <c r="H69" s="145"/>
      <c r="I69" s="155"/>
    </row>
    <row r="70" spans="1:9" s="125" customFormat="1" ht="15" customHeight="1" x14ac:dyDescent="0.25">
      <c r="A70" s="149">
        <v>44463</v>
      </c>
      <c r="B70" s="163">
        <v>1.2</v>
      </c>
      <c r="C70" s="491" t="s">
        <v>217</v>
      </c>
      <c r="D70" s="512"/>
      <c r="E70" s="543"/>
      <c r="F70" s="149"/>
      <c r="G70" s="89"/>
      <c r="H70" s="145"/>
      <c r="I70" s="155"/>
    </row>
    <row r="71" spans="1:9" s="125" customFormat="1" ht="15" customHeight="1" x14ac:dyDescent="0.25">
      <c r="A71" s="149">
        <v>44463</v>
      </c>
      <c r="B71" s="171">
        <v>295</v>
      </c>
      <c r="C71" s="491" t="s">
        <v>919</v>
      </c>
      <c r="D71" s="512"/>
      <c r="E71" s="543"/>
      <c r="F71" s="149"/>
      <c r="G71" s="89"/>
      <c r="H71" s="145"/>
      <c r="I71" s="155"/>
    </row>
    <row r="72" spans="1:9" s="125" customFormat="1" ht="15" customHeight="1" x14ac:dyDescent="0.25">
      <c r="A72" s="149">
        <v>44463</v>
      </c>
      <c r="B72" s="163">
        <v>1.2</v>
      </c>
      <c r="C72" s="491" t="s">
        <v>217</v>
      </c>
      <c r="D72" s="512"/>
      <c r="E72" s="543"/>
      <c r="F72" s="149"/>
      <c r="G72" s="89"/>
      <c r="H72" s="145"/>
      <c r="I72" s="155"/>
    </row>
    <row r="73" spans="1:9" s="125" customFormat="1" ht="15" customHeight="1" x14ac:dyDescent="0.25">
      <c r="A73" s="149">
        <v>44464</v>
      </c>
      <c r="B73" s="163">
        <v>197</v>
      </c>
      <c r="C73" s="482" t="s">
        <v>529</v>
      </c>
      <c r="D73" s="482"/>
      <c r="E73" s="482"/>
      <c r="F73" s="149"/>
      <c r="G73" s="89"/>
      <c r="H73" s="145"/>
      <c r="I73" s="155"/>
    </row>
    <row r="74" spans="1:9" s="125" customFormat="1" ht="15" customHeight="1" x14ac:dyDescent="0.25">
      <c r="A74" s="149">
        <v>44467</v>
      </c>
      <c r="B74" s="163">
        <v>500</v>
      </c>
      <c r="C74" s="580" t="s">
        <v>628</v>
      </c>
      <c r="D74" s="581"/>
      <c r="E74" s="582"/>
      <c r="F74" s="149"/>
      <c r="G74" s="89"/>
      <c r="H74" s="145"/>
      <c r="I74" s="155"/>
    </row>
    <row r="75" spans="1:9" s="125" customFormat="1" ht="15" customHeight="1" x14ac:dyDescent="0.25">
      <c r="A75" s="149">
        <v>44467</v>
      </c>
      <c r="B75" s="171">
        <v>6626.22</v>
      </c>
      <c r="C75" s="491" t="s">
        <v>776</v>
      </c>
      <c r="D75" s="512"/>
      <c r="E75" s="543"/>
      <c r="F75" s="149"/>
      <c r="G75" s="89"/>
      <c r="H75" s="145"/>
      <c r="I75" s="155"/>
    </row>
    <row r="76" spans="1:9" s="125" customFormat="1" ht="15" customHeight="1" x14ac:dyDescent="0.25">
      <c r="A76" s="149">
        <v>44467</v>
      </c>
      <c r="B76" s="163">
        <v>1.2</v>
      </c>
      <c r="C76" s="491" t="s">
        <v>217</v>
      </c>
      <c r="D76" s="512"/>
      <c r="E76" s="543"/>
      <c r="F76" s="149"/>
      <c r="G76" s="89"/>
      <c r="H76" s="145"/>
      <c r="I76" s="155"/>
    </row>
    <row r="77" spans="1:9" s="125" customFormat="1" ht="15" customHeight="1" x14ac:dyDescent="0.25">
      <c r="A77" s="149">
        <v>44468</v>
      </c>
      <c r="B77" s="163">
        <v>500</v>
      </c>
      <c r="C77" s="580" t="s">
        <v>628</v>
      </c>
      <c r="D77" s="581"/>
      <c r="E77" s="582"/>
      <c r="F77" s="149"/>
      <c r="G77" s="89"/>
      <c r="H77" s="145"/>
      <c r="I77" s="155"/>
    </row>
    <row r="78" spans="1:9" s="125" customFormat="1" ht="15" customHeight="1" x14ac:dyDescent="0.25">
      <c r="A78" s="149">
        <v>44468</v>
      </c>
      <c r="B78" s="163">
        <v>1.8</v>
      </c>
      <c r="C78" s="491" t="s">
        <v>217</v>
      </c>
      <c r="D78" s="512"/>
      <c r="E78" s="543"/>
      <c r="F78" s="149"/>
      <c r="G78" s="89"/>
      <c r="H78" s="145"/>
      <c r="I78" s="155"/>
    </row>
    <row r="79" spans="1:9" s="125" customFormat="1" ht="15" customHeight="1" x14ac:dyDescent="0.25">
      <c r="A79" s="149">
        <v>44468</v>
      </c>
      <c r="B79" s="163">
        <v>500</v>
      </c>
      <c r="C79" s="580" t="s">
        <v>628</v>
      </c>
      <c r="D79" s="581"/>
      <c r="E79" s="582"/>
      <c r="F79" s="149"/>
      <c r="G79" s="89"/>
      <c r="H79" s="145"/>
      <c r="I79" s="155"/>
    </row>
    <row r="80" spans="1:9" s="125" customFormat="1" ht="15" customHeight="1" x14ac:dyDescent="0.25">
      <c r="A80" s="149">
        <v>44468</v>
      </c>
      <c r="B80" s="163">
        <v>1.8</v>
      </c>
      <c r="C80" s="491" t="s">
        <v>217</v>
      </c>
      <c r="D80" s="512"/>
      <c r="E80" s="543"/>
      <c r="F80" s="149"/>
      <c r="G80" s="89"/>
      <c r="H80" s="145"/>
      <c r="I80" s="155"/>
    </row>
    <row r="81" spans="1:9" s="125" customFormat="1" ht="15" customHeight="1" x14ac:dyDescent="0.25">
      <c r="A81" s="149">
        <v>44468</v>
      </c>
      <c r="B81" s="163">
        <v>197</v>
      </c>
      <c r="C81" s="482" t="s">
        <v>529</v>
      </c>
      <c r="D81" s="482"/>
      <c r="E81" s="482"/>
      <c r="F81" s="149"/>
      <c r="G81" s="89"/>
      <c r="H81" s="145"/>
      <c r="I81" s="155"/>
    </row>
    <row r="82" spans="1:9" s="125" customFormat="1" ht="15" customHeight="1" x14ac:dyDescent="0.25">
      <c r="A82" s="149">
        <v>44469</v>
      </c>
      <c r="B82" s="163">
        <v>2825</v>
      </c>
      <c r="C82" s="544" t="s">
        <v>397</v>
      </c>
      <c r="D82" s="545"/>
      <c r="E82" s="546"/>
      <c r="F82" s="149"/>
      <c r="G82" s="89"/>
      <c r="H82" s="145"/>
      <c r="I82" s="155"/>
    </row>
    <row r="83" spans="1:9" s="125" customFormat="1" ht="15" customHeight="1" x14ac:dyDescent="0.25">
      <c r="A83" s="149">
        <v>44469</v>
      </c>
      <c r="B83" s="171">
        <v>2.4</v>
      </c>
      <c r="C83" s="491" t="s">
        <v>217</v>
      </c>
      <c r="D83" s="512"/>
      <c r="E83" s="543"/>
      <c r="F83" s="149"/>
      <c r="G83" s="89"/>
      <c r="H83" s="145"/>
      <c r="I83" s="155"/>
    </row>
    <row r="84" spans="1:9" s="125" customFormat="1" ht="15" customHeight="1" x14ac:dyDescent="0.25">
      <c r="A84" s="149">
        <v>44469</v>
      </c>
      <c r="B84" s="163">
        <v>941</v>
      </c>
      <c r="C84" s="547" t="s">
        <v>692</v>
      </c>
      <c r="D84" s="548"/>
      <c r="E84" s="549"/>
      <c r="F84" s="149"/>
      <c r="G84" s="89"/>
      <c r="H84" s="145"/>
      <c r="I84" s="155"/>
    </row>
    <row r="85" spans="1:9" s="125" customFormat="1" ht="15" customHeight="1" x14ac:dyDescent="0.25">
      <c r="A85" s="149">
        <v>44469</v>
      </c>
      <c r="B85" s="171">
        <v>0.6</v>
      </c>
      <c r="C85" s="491" t="s">
        <v>217</v>
      </c>
      <c r="D85" s="512"/>
      <c r="E85" s="543"/>
      <c r="F85" s="149"/>
      <c r="G85" s="89"/>
      <c r="H85" s="145"/>
      <c r="I85" s="155"/>
    </row>
    <row r="86" spans="1:9" s="125" customFormat="1" ht="15" customHeight="1" x14ac:dyDescent="0.25">
      <c r="A86" s="149">
        <v>44469</v>
      </c>
      <c r="B86" s="163">
        <v>941</v>
      </c>
      <c r="C86" s="547" t="s">
        <v>289</v>
      </c>
      <c r="D86" s="548"/>
      <c r="E86" s="549"/>
      <c r="F86" s="149"/>
      <c r="G86" s="89"/>
      <c r="H86" s="145"/>
      <c r="I86" s="155"/>
    </row>
    <row r="87" spans="1:9" s="125" customFormat="1" ht="15" customHeight="1" x14ac:dyDescent="0.25">
      <c r="A87" s="149">
        <v>44469</v>
      </c>
      <c r="B87" s="163">
        <v>1.2</v>
      </c>
      <c r="C87" s="491" t="s">
        <v>217</v>
      </c>
      <c r="D87" s="512"/>
      <c r="E87" s="543"/>
      <c r="F87" s="149"/>
      <c r="G87" s="89"/>
      <c r="H87" s="145"/>
      <c r="I87" s="155"/>
    </row>
    <row r="88" spans="1:9" s="125" customFormat="1" ht="15" customHeight="1" x14ac:dyDescent="0.25">
      <c r="A88" s="149">
        <v>44469</v>
      </c>
      <c r="B88" s="163">
        <v>941</v>
      </c>
      <c r="C88" s="550" t="s">
        <v>693</v>
      </c>
      <c r="D88" s="551"/>
      <c r="E88" s="552"/>
      <c r="F88" s="149"/>
      <c r="G88" s="89"/>
      <c r="H88" s="145"/>
      <c r="I88" s="155"/>
    </row>
    <row r="89" spans="1:9" s="125" customFormat="1" ht="15" customHeight="1" x14ac:dyDescent="0.25">
      <c r="A89" s="149">
        <v>44469</v>
      </c>
      <c r="B89" s="163">
        <v>16703.53</v>
      </c>
      <c r="C89" s="482" t="s">
        <v>343</v>
      </c>
      <c r="D89" s="482"/>
      <c r="E89" s="482"/>
      <c r="F89" s="149"/>
      <c r="G89" s="89"/>
      <c r="H89" s="145"/>
      <c r="I89" s="155"/>
    </row>
  </sheetData>
  <mergeCells count="126">
    <mergeCell ref="C9:D9"/>
    <mergeCell ref="G9:H9"/>
    <mergeCell ref="C6:D6"/>
    <mergeCell ref="G6:H6"/>
    <mergeCell ref="C7:D7"/>
    <mergeCell ref="G7:H7"/>
    <mergeCell ref="C8:D8"/>
    <mergeCell ref="G8:H8"/>
    <mergeCell ref="C2:I2"/>
    <mergeCell ref="C3:F3"/>
    <mergeCell ref="G3:I3"/>
    <mergeCell ref="C4:D5"/>
    <mergeCell ref="E4:F4"/>
    <mergeCell ref="G4:H4"/>
    <mergeCell ref="I4:I5"/>
    <mergeCell ref="C12:D12"/>
    <mergeCell ref="G12:H12"/>
    <mergeCell ref="A13:I13"/>
    <mergeCell ref="A14:I14"/>
    <mergeCell ref="A15:E15"/>
    <mergeCell ref="F15:I15"/>
    <mergeCell ref="C10:D10"/>
    <mergeCell ref="G10:H10"/>
    <mergeCell ref="C11:D11"/>
    <mergeCell ref="G11:H11"/>
    <mergeCell ref="C19:E19"/>
    <mergeCell ref="H19:I19"/>
    <mergeCell ref="C20:E20"/>
    <mergeCell ref="H20:I20"/>
    <mergeCell ref="C21:E21"/>
    <mergeCell ref="H21:I21"/>
    <mergeCell ref="C16:E16"/>
    <mergeCell ref="H16:I16"/>
    <mergeCell ref="C17:E17"/>
    <mergeCell ref="H17:I17"/>
    <mergeCell ref="C18:E18"/>
    <mergeCell ref="H18:I18"/>
    <mergeCell ref="C26:E26"/>
    <mergeCell ref="C27:E27"/>
    <mergeCell ref="C28:E28"/>
    <mergeCell ref="H28:I28"/>
    <mergeCell ref="C29:E29"/>
    <mergeCell ref="H29:I29"/>
    <mergeCell ref="C22:E22"/>
    <mergeCell ref="C23:E23"/>
    <mergeCell ref="H23:I23"/>
    <mergeCell ref="C24:E24"/>
    <mergeCell ref="C25:E25"/>
    <mergeCell ref="H25:I25"/>
    <mergeCell ref="C34:E34"/>
    <mergeCell ref="H34:I34"/>
    <mergeCell ref="C35:E35"/>
    <mergeCell ref="C36:E36"/>
    <mergeCell ref="H36:I36"/>
    <mergeCell ref="C37:E37"/>
    <mergeCell ref="C30:E30"/>
    <mergeCell ref="C31:E31"/>
    <mergeCell ref="H31:I31"/>
    <mergeCell ref="C32:E32"/>
    <mergeCell ref="H32:I32"/>
    <mergeCell ref="C33:E33"/>
    <mergeCell ref="H33:I33"/>
    <mergeCell ref="C42:E42"/>
    <mergeCell ref="H42:I42"/>
    <mergeCell ref="C43:E43"/>
    <mergeCell ref="C44:E44"/>
    <mergeCell ref="C45:E45"/>
    <mergeCell ref="H45:I45"/>
    <mergeCell ref="C38:E38"/>
    <mergeCell ref="C39:E39"/>
    <mergeCell ref="H39:I39"/>
    <mergeCell ref="C40:E40"/>
    <mergeCell ref="C41:E41"/>
    <mergeCell ref="H41:I41"/>
    <mergeCell ref="C50:E50"/>
    <mergeCell ref="H50:I50"/>
    <mergeCell ref="C51:E51"/>
    <mergeCell ref="C52:E52"/>
    <mergeCell ref="C53:E53"/>
    <mergeCell ref="C54:E54"/>
    <mergeCell ref="H54:I54"/>
    <mergeCell ref="C46:E46"/>
    <mergeCell ref="H46:I46"/>
    <mergeCell ref="C47:E47"/>
    <mergeCell ref="H47:I47"/>
    <mergeCell ref="C48:E48"/>
    <mergeCell ref="C49:E49"/>
    <mergeCell ref="H49:I49"/>
    <mergeCell ref="C60:E60"/>
    <mergeCell ref="H60:I60"/>
    <mergeCell ref="C61:E61"/>
    <mergeCell ref="C62:E62"/>
    <mergeCell ref="C63:E63"/>
    <mergeCell ref="C64:E64"/>
    <mergeCell ref="H64:I64"/>
    <mergeCell ref="C55:E55"/>
    <mergeCell ref="C56:E56"/>
    <mergeCell ref="C57:E57"/>
    <mergeCell ref="C58:E58"/>
    <mergeCell ref="H58:I58"/>
    <mergeCell ref="C59:E59"/>
    <mergeCell ref="C71:E71"/>
    <mergeCell ref="C72:E72"/>
    <mergeCell ref="C73:E73"/>
    <mergeCell ref="C74:E74"/>
    <mergeCell ref="C75:E75"/>
    <mergeCell ref="C76:E76"/>
    <mergeCell ref="C65:E65"/>
    <mergeCell ref="C66:E66"/>
    <mergeCell ref="C67:E67"/>
    <mergeCell ref="C68:E68"/>
    <mergeCell ref="C69:E69"/>
    <mergeCell ref="C70:E70"/>
    <mergeCell ref="C89:E89"/>
    <mergeCell ref="C83:E83"/>
    <mergeCell ref="C84:E84"/>
    <mergeCell ref="C85:E85"/>
    <mergeCell ref="C86:E86"/>
    <mergeCell ref="C87:E87"/>
    <mergeCell ref="C88:E88"/>
    <mergeCell ref="C77:E77"/>
    <mergeCell ref="C78:E78"/>
    <mergeCell ref="C79:E79"/>
    <mergeCell ref="C80:E80"/>
    <mergeCell ref="C81:E81"/>
    <mergeCell ref="C82:E82"/>
  </mergeCells>
  <pageMargins left="0.7" right="0.7" top="0.75" bottom="0.75" header="0.3" footer="0.3"/>
  <pageSetup paperSize="9" scale="77" orientation="landscape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opLeftCell="A70" zoomScaleNormal="100" workbookViewId="0">
      <selection activeCell="B81" sqref="B81:E85"/>
    </sheetView>
  </sheetViews>
  <sheetFormatPr defaultRowHeight="15" x14ac:dyDescent="0.25"/>
  <cols>
    <col min="1" max="2" width="12" style="125" bestFit="1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6.7109375" style="125" customWidth="1"/>
    <col min="10" max="10" width="9.140625" style="125"/>
  </cols>
  <sheetData>
    <row r="1" spans="1:9" ht="15.75" thickBot="1" x14ac:dyDescent="0.3"/>
    <row r="2" spans="1:9" ht="21.75" customHeight="1" x14ac:dyDescent="0.35">
      <c r="C2" s="589" t="s">
        <v>920</v>
      </c>
      <c r="D2" s="590"/>
      <c r="E2" s="590"/>
      <c r="F2" s="590"/>
      <c r="G2" s="590"/>
      <c r="H2" s="590"/>
      <c r="I2" s="591"/>
    </row>
    <row r="3" spans="1:9" ht="21.75" customHeight="1" x14ac:dyDescent="0.25">
      <c r="C3" s="592" t="s">
        <v>748</v>
      </c>
      <c r="D3" s="593"/>
      <c r="E3" s="593"/>
      <c r="F3" s="594"/>
      <c r="G3" s="595">
        <v>85136</v>
      </c>
      <c r="H3" s="596"/>
      <c r="I3" s="597"/>
    </row>
    <row r="4" spans="1:9" x14ac:dyDescent="0.25">
      <c r="C4" s="598"/>
      <c r="D4" s="507"/>
      <c r="E4" s="367" t="s">
        <v>0</v>
      </c>
      <c r="F4" s="367"/>
      <c r="G4" s="599" t="s">
        <v>1</v>
      </c>
      <c r="H4" s="600"/>
      <c r="I4" s="601"/>
    </row>
    <row r="5" spans="1:9" x14ac:dyDescent="0.25">
      <c r="C5" s="598"/>
      <c r="D5" s="507"/>
      <c r="E5" s="15" t="s">
        <v>3</v>
      </c>
      <c r="F5" s="15" t="s">
        <v>2</v>
      </c>
      <c r="G5" s="15" t="s">
        <v>3</v>
      </c>
      <c r="H5" s="15"/>
      <c r="I5" s="601"/>
    </row>
    <row r="6" spans="1:9" ht="30.75" customHeight="1" x14ac:dyDescent="0.25">
      <c r="C6" s="583" t="s">
        <v>921</v>
      </c>
      <c r="D6" s="584"/>
      <c r="E6" s="156">
        <v>32727.360000000001</v>
      </c>
      <c r="F6" s="156">
        <v>13383.35</v>
      </c>
      <c r="G6" s="541">
        <v>0</v>
      </c>
      <c r="H6" s="542"/>
      <c r="I6" s="28"/>
    </row>
    <row r="7" spans="1:9" x14ac:dyDescent="0.25">
      <c r="C7" s="585" t="s">
        <v>3</v>
      </c>
      <c r="D7" s="586"/>
      <c r="E7" s="158">
        <v>33411</v>
      </c>
      <c r="F7" s="158">
        <v>57064.92</v>
      </c>
      <c r="G7" s="541">
        <v>0</v>
      </c>
      <c r="H7" s="542"/>
      <c r="I7" s="28"/>
    </row>
    <row r="8" spans="1:9" x14ac:dyDescent="0.25">
      <c r="C8" s="587" t="s">
        <v>625</v>
      </c>
      <c r="D8" s="588"/>
      <c r="E8" s="158">
        <v>2933.55</v>
      </c>
      <c r="F8" s="158">
        <v>4899.99</v>
      </c>
      <c r="G8" s="541">
        <v>0</v>
      </c>
      <c r="H8" s="542"/>
      <c r="I8" s="28"/>
    </row>
    <row r="9" spans="1:9" x14ac:dyDescent="0.25">
      <c r="C9" s="587" t="s">
        <v>840</v>
      </c>
      <c r="D9" s="588"/>
      <c r="E9" s="158">
        <v>3155</v>
      </c>
      <c r="F9" s="158">
        <v>2250</v>
      </c>
      <c r="G9" s="541">
        <v>0</v>
      </c>
      <c r="H9" s="542"/>
      <c r="I9" s="28"/>
    </row>
    <row r="10" spans="1:9" x14ac:dyDescent="0.25">
      <c r="C10" s="587" t="s">
        <v>872</v>
      </c>
      <c r="D10" s="588"/>
      <c r="E10" s="158">
        <v>0</v>
      </c>
      <c r="F10" s="158">
        <v>0</v>
      </c>
      <c r="G10" s="541">
        <v>0</v>
      </c>
      <c r="H10" s="542"/>
      <c r="I10" s="28"/>
    </row>
    <row r="11" spans="1:9" x14ac:dyDescent="0.25">
      <c r="C11" s="585" t="s">
        <v>6</v>
      </c>
      <c r="D11" s="586"/>
      <c r="E11" s="158">
        <v>96638.19</v>
      </c>
      <c r="F11" s="158">
        <v>74646.95</v>
      </c>
      <c r="G11" s="541">
        <v>0</v>
      </c>
      <c r="H11" s="542"/>
      <c r="I11" s="28"/>
    </row>
    <row r="12" spans="1:9" ht="36.75" customHeight="1" thickBot="1" x14ac:dyDescent="0.3">
      <c r="C12" s="602" t="s">
        <v>922</v>
      </c>
      <c r="D12" s="603"/>
      <c r="E12" s="157">
        <f>E6+E7+E8+E9+E10+F11-E11</f>
        <v>50235.669999999984</v>
      </c>
      <c r="F12" s="157">
        <f>F6+F7+F8+F9+F10-F11</f>
        <v>2951.3100000000122</v>
      </c>
      <c r="G12" s="422">
        <f>G6+G7+G8+G9-G11</f>
        <v>0</v>
      </c>
      <c r="H12" s="422"/>
      <c r="I12" s="30"/>
    </row>
    <row r="13" spans="1:9" ht="15.75" thickBot="1" x14ac:dyDescent="0.3">
      <c r="A13" s="604"/>
      <c r="B13" s="604"/>
      <c r="C13" s="604"/>
      <c r="D13" s="604"/>
      <c r="E13" s="604"/>
      <c r="F13" s="604"/>
      <c r="G13" s="604"/>
      <c r="H13" s="604"/>
      <c r="I13" s="604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44470</v>
      </c>
      <c r="B17" s="163">
        <v>312.5</v>
      </c>
      <c r="C17" s="482" t="s">
        <v>891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44470</v>
      </c>
      <c r="B18" s="163">
        <v>197</v>
      </c>
      <c r="C18" s="482" t="s">
        <v>529</v>
      </c>
      <c r="D18" s="482"/>
      <c r="E18" s="482"/>
      <c r="F18" s="149"/>
      <c r="G18" s="89"/>
      <c r="H18" s="482"/>
      <c r="I18" s="482"/>
    </row>
    <row r="19" spans="1:9" s="125" customFormat="1" ht="15" customHeight="1" x14ac:dyDescent="0.25">
      <c r="A19" s="149">
        <v>44471</v>
      </c>
      <c r="B19" s="163">
        <v>197</v>
      </c>
      <c r="C19" s="482" t="s">
        <v>529</v>
      </c>
      <c r="D19" s="482"/>
      <c r="E19" s="482"/>
      <c r="F19" s="149"/>
      <c r="G19" s="89"/>
      <c r="H19" s="482"/>
      <c r="I19" s="482"/>
    </row>
    <row r="20" spans="1:9" s="125" customFormat="1" ht="15" customHeight="1" x14ac:dyDescent="0.25">
      <c r="A20" s="149">
        <v>44473</v>
      </c>
      <c r="B20" s="170">
        <v>8528.93</v>
      </c>
      <c r="C20" s="491" t="s">
        <v>776</v>
      </c>
      <c r="D20" s="512"/>
      <c r="E20" s="543"/>
      <c r="F20" s="149"/>
      <c r="G20" s="89"/>
      <c r="H20" s="482"/>
      <c r="I20" s="482"/>
    </row>
    <row r="21" spans="1:9" s="125" customFormat="1" ht="15" customHeight="1" x14ac:dyDescent="0.25">
      <c r="A21" s="149">
        <v>44474</v>
      </c>
      <c r="B21" s="171">
        <v>2500</v>
      </c>
      <c r="C21" s="482" t="s">
        <v>626</v>
      </c>
      <c r="D21" s="482"/>
      <c r="E21" s="482"/>
      <c r="F21" s="149"/>
      <c r="G21" s="89"/>
      <c r="H21" s="475"/>
      <c r="I21" s="534"/>
    </row>
    <row r="22" spans="1:9" s="125" customFormat="1" ht="15" customHeight="1" x14ac:dyDescent="0.25">
      <c r="A22" s="149">
        <v>44474</v>
      </c>
      <c r="B22" s="171">
        <v>3.6</v>
      </c>
      <c r="C22" s="491" t="s">
        <v>217</v>
      </c>
      <c r="D22" s="512"/>
      <c r="E22" s="543"/>
      <c r="F22" s="149"/>
      <c r="G22" s="89"/>
      <c r="H22" s="145"/>
      <c r="I22" s="155"/>
    </row>
    <row r="23" spans="1:9" s="125" customFormat="1" ht="15" customHeight="1" x14ac:dyDescent="0.25">
      <c r="A23" s="149">
        <v>44474</v>
      </c>
      <c r="B23" s="171">
        <v>3118.15</v>
      </c>
      <c r="C23" s="491" t="s">
        <v>923</v>
      </c>
      <c r="D23" s="512"/>
      <c r="E23" s="543"/>
      <c r="F23" s="149"/>
      <c r="G23" s="89"/>
      <c r="H23" s="482"/>
      <c r="I23" s="482"/>
    </row>
    <row r="24" spans="1:9" s="125" customFormat="1" ht="15" customHeight="1" x14ac:dyDescent="0.25">
      <c r="A24" s="149">
        <v>44474</v>
      </c>
      <c r="B24" s="171">
        <v>3.6</v>
      </c>
      <c r="C24" s="491" t="s">
        <v>217</v>
      </c>
      <c r="D24" s="512"/>
      <c r="E24" s="543"/>
      <c r="F24" s="149"/>
      <c r="G24" s="89"/>
      <c r="H24" s="50"/>
      <c r="I24" s="161"/>
    </row>
    <row r="25" spans="1:9" s="125" customFormat="1" ht="15" customHeight="1" x14ac:dyDescent="0.25">
      <c r="A25" s="149">
        <v>44474</v>
      </c>
      <c r="B25" s="163">
        <v>3468.31</v>
      </c>
      <c r="C25" s="545" t="s">
        <v>687</v>
      </c>
      <c r="D25" s="545"/>
      <c r="E25" s="546"/>
      <c r="F25" s="149"/>
      <c r="G25" s="89"/>
      <c r="H25" s="475"/>
      <c r="I25" s="534"/>
    </row>
    <row r="26" spans="1:9" s="125" customFormat="1" ht="15" customHeight="1" x14ac:dyDescent="0.25">
      <c r="A26" s="149">
        <v>44474</v>
      </c>
      <c r="B26" s="163">
        <v>3933.22</v>
      </c>
      <c r="C26" s="548" t="s">
        <v>686</v>
      </c>
      <c r="D26" s="548"/>
      <c r="E26" s="549"/>
      <c r="F26" s="149"/>
      <c r="G26" s="89"/>
      <c r="H26" s="145"/>
      <c r="I26" s="155"/>
    </row>
    <row r="27" spans="1:9" s="125" customFormat="1" ht="15" customHeight="1" x14ac:dyDescent="0.25">
      <c r="A27" s="149">
        <v>44474</v>
      </c>
      <c r="B27" s="163">
        <v>3602.47</v>
      </c>
      <c r="C27" s="548" t="s">
        <v>768</v>
      </c>
      <c r="D27" s="548"/>
      <c r="E27" s="549"/>
      <c r="F27" s="149"/>
      <c r="G27" s="89"/>
      <c r="H27" s="145"/>
      <c r="I27" s="155"/>
    </row>
    <row r="28" spans="1:9" s="125" customFormat="1" ht="15" customHeight="1" x14ac:dyDescent="0.25">
      <c r="A28" s="149">
        <v>44474</v>
      </c>
      <c r="B28" s="163">
        <v>3468.31</v>
      </c>
      <c r="C28" s="548" t="s">
        <v>725</v>
      </c>
      <c r="D28" s="548"/>
      <c r="E28" s="549"/>
      <c r="F28" s="149"/>
      <c r="G28" s="89"/>
      <c r="H28" s="482"/>
      <c r="I28" s="482"/>
    </row>
    <row r="29" spans="1:9" s="125" customFormat="1" ht="15" customHeight="1" x14ac:dyDescent="0.25">
      <c r="A29" s="149">
        <v>44474</v>
      </c>
      <c r="B29" s="163">
        <v>3508.56</v>
      </c>
      <c r="C29" s="548" t="s">
        <v>684</v>
      </c>
      <c r="D29" s="548"/>
      <c r="E29" s="549"/>
      <c r="F29" s="149"/>
      <c r="G29" s="89"/>
      <c r="H29" s="475"/>
      <c r="I29" s="534"/>
    </row>
    <row r="30" spans="1:9" s="125" customFormat="1" ht="15" customHeight="1" x14ac:dyDescent="0.25">
      <c r="A30" s="149">
        <v>44474</v>
      </c>
      <c r="B30" s="163">
        <v>3521.98</v>
      </c>
      <c r="C30" s="548" t="s">
        <v>683</v>
      </c>
      <c r="D30" s="548"/>
      <c r="E30" s="549"/>
      <c r="F30" s="149"/>
      <c r="G30" s="89"/>
      <c r="H30" s="145"/>
      <c r="I30" s="155"/>
    </row>
    <row r="31" spans="1:9" s="125" customFormat="1" ht="15" customHeight="1" x14ac:dyDescent="0.25">
      <c r="A31" s="149">
        <v>44474</v>
      </c>
      <c r="B31" s="163">
        <v>3468.31</v>
      </c>
      <c r="C31" s="548" t="s">
        <v>699</v>
      </c>
      <c r="D31" s="548"/>
      <c r="E31" s="549"/>
      <c r="F31" s="149"/>
      <c r="G31" s="89"/>
      <c r="H31" s="482"/>
      <c r="I31" s="482"/>
    </row>
    <row r="32" spans="1:9" s="125" customFormat="1" ht="15" customHeight="1" x14ac:dyDescent="0.25">
      <c r="A32" s="149">
        <v>44474</v>
      </c>
      <c r="B32" s="163">
        <v>3468.31</v>
      </c>
      <c r="C32" s="548" t="s">
        <v>388</v>
      </c>
      <c r="D32" s="548"/>
      <c r="E32" s="549"/>
      <c r="F32" s="149"/>
      <c r="G32" s="89"/>
      <c r="H32" s="482"/>
      <c r="I32" s="482"/>
    </row>
    <row r="33" spans="1:9" s="125" customFormat="1" ht="15" customHeight="1" x14ac:dyDescent="0.25">
      <c r="A33" s="149">
        <v>44474</v>
      </c>
      <c r="B33" s="163">
        <v>534.44000000000005</v>
      </c>
      <c r="C33" s="548" t="s">
        <v>681</v>
      </c>
      <c r="D33" s="548"/>
      <c r="E33" s="549"/>
      <c r="F33" s="149"/>
      <c r="G33" s="89"/>
      <c r="H33" s="475"/>
      <c r="I33" s="534"/>
    </row>
    <row r="34" spans="1:9" s="125" customFormat="1" ht="15" customHeight="1" x14ac:dyDescent="0.25">
      <c r="A34" s="149">
        <v>44474</v>
      </c>
      <c r="B34" s="163">
        <v>3602.47</v>
      </c>
      <c r="C34" s="545" t="s">
        <v>816</v>
      </c>
      <c r="D34" s="545"/>
      <c r="E34" s="546"/>
      <c r="F34" s="149"/>
      <c r="G34" s="89"/>
      <c r="H34" s="482"/>
      <c r="I34" s="482"/>
    </row>
    <row r="35" spans="1:9" s="125" customFormat="1" ht="15" customHeight="1" x14ac:dyDescent="0.25">
      <c r="A35" s="149">
        <v>44474</v>
      </c>
      <c r="B35" s="163">
        <v>3562.22</v>
      </c>
      <c r="C35" s="548" t="s">
        <v>726</v>
      </c>
      <c r="D35" s="548"/>
      <c r="E35" s="549"/>
      <c r="F35" s="149"/>
      <c r="G35" s="89"/>
      <c r="H35" s="50"/>
      <c r="I35" s="161"/>
    </row>
    <row r="36" spans="1:9" s="125" customFormat="1" ht="15" customHeight="1" x14ac:dyDescent="0.25">
      <c r="A36" s="149">
        <v>44474</v>
      </c>
      <c r="B36" s="171">
        <v>2.4</v>
      </c>
      <c r="C36" s="491" t="s">
        <v>217</v>
      </c>
      <c r="D36" s="512"/>
      <c r="E36" s="543"/>
      <c r="F36" s="149"/>
      <c r="G36" s="89"/>
      <c r="H36" s="475"/>
      <c r="I36" s="534"/>
    </row>
    <row r="37" spans="1:9" s="125" customFormat="1" ht="15" customHeight="1" x14ac:dyDescent="0.25">
      <c r="A37" s="149">
        <v>44476</v>
      </c>
      <c r="B37" s="163">
        <v>77</v>
      </c>
      <c r="C37" s="482" t="s">
        <v>239</v>
      </c>
      <c r="D37" s="482"/>
      <c r="E37" s="482"/>
      <c r="F37" s="149"/>
      <c r="G37" s="89"/>
      <c r="H37" s="145"/>
      <c r="I37" s="155"/>
    </row>
    <row r="38" spans="1:9" s="125" customFormat="1" ht="15" customHeight="1" x14ac:dyDescent="0.25">
      <c r="A38" s="149">
        <v>44476</v>
      </c>
      <c r="B38" s="163">
        <v>197</v>
      </c>
      <c r="C38" s="482" t="s">
        <v>529</v>
      </c>
      <c r="D38" s="482"/>
      <c r="E38" s="482"/>
      <c r="F38" s="149"/>
      <c r="G38" s="89"/>
      <c r="H38" s="145"/>
      <c r="I38" s="155"/>
    </row>
    <row r="39" spans="1:9" s="125" customFormat="1" ht="15" customHeight="1" x14ac:dyDescent="0.25">
      <c r="A39" s="149">
        <v>44477</v>
      </c>
      <c r="B39" s="163">
        <v>2070</v>
      </c>
      <c r="C39" s="548" t="s">
        <v>924</v>
      </c>
      <c r="D39" s="548"/>
      <c r="E39" s="549"/>
      <c r="F39" s="149"/>
      <c r="G39" s="89"/>
      <c r="H39" s="475"/>
      <c r="I39" s="534"/>
    </row>
    <row r="40" spans="1:9" s="125" customFormat="1" ht="15" customHeight="1" x14ac:dyDescent="0.25">
      <c r="A40" s="149">
        <v>44480</v>
      </c>
      <c r="B40" s="163">
        <v>550</v>
      </c>
      <c r="C40" s="491" t="s">
        <v>925</v>
      </c>
      <c r="D40" s="512"/>
      <c r="E40" s="543"/>
      <c r="F40" s="149"/>
      <c r="G40" s="89"/>
      <c r="H40" s="145"/>
      <c r="I40" s="155"/>
    </row>
    <row r="41" spans="1:9" s="125" customFormat="1" ht="15" customHeight="1" x14ac:dyDescent="0.25">
      <c r="A41" s="149">
        <v>44480</v>
      </c>
      <c r="B41" s="163">
        <v>0.6</v>
      </c>
      <c r="C41" s="491" t="s">
        <v>217</v>
      </c>
      <c r="D41" s="512"/>
      <c r="E41" s="543"/>
      <c r="F41" s="149"/>
      <c r="G41" s="89"/>
      <c r="H41" s="475"/>
      <c r="I41" s="534"/>
    </row>
    <row r="42" spans="1:9" s="125" customFormat="1" ht="15" customHeight="1" x14ac:dyDescent="0.25">
      <c r="A42" s="149">
        <v>44480</v>
      </c>
      <c r="B42" s="163">
        <v>12000</v>
      </c>
      <c r="C42" s="482" t="s">
        <v>674</v>
      </c>
      <c r="D42" s="482"/>
      <c r="E42" s="482"/>
      <c r="F42" s="149"/>
      <c r="G42" s="89"/>
      <c r="H42" s="475"/>
      <c r="I42" s="534"/>
    </row>
    <row r="43" spans="1:9" s="125" customFormat="1" ht="15" customHeight="1" x14ac:dyDescent="0.25">
      <c r="A43" s="149">
        <v>44480</v>
      </c>
      <c r="B43" s="163">
        <v>1.2</v>
      </c>
      <c r="C43" s="491" t="s">
        <v>217</v>
      </c>
      <c r="D43" s="512"/>
      <c r="E43" s="543"/>
      <c r="F43" s="149"/>
      <c r="G43" s="89"/>
      <c r="H43" s="145"/>
      <c r="I43" s="155"/>
    </row>
    <row r="44" spans="1:9" s="125" customFormat="1" ht="15" customHeight="1" x14ac:dyDescent="0.25">
      <c r="A44" s="149">
        <v>44481</v>
      </c>
      <c r="B44" s="163">
        <v>500</v>
      </c>
      <c r="C44" s="580" t="s">
        <v>628</v>
      </c>
      <c r="D44" s="581"/>
      <c r="E44" s="582"/>
      <c r="F44" s="149"/>
      <c r="G44" s="89"/>
      <c r="H44" s="145"/>
      <c r="I44" s="155"/>
    </row>
    <row r="45" spans="1:9" s="125" customFormat="1" ht="15" customHeight="1" x14ac:dyDescent="0.25">
      <c r="A45" s="149">
        <v>44481</v>
      </c>
      <c r="B45" s="163">
        <v>1.2</v>
      </c>
      <c r="C45" s="491" t="s">
        <v>217</v>
      </c>
      <c r="D45" s="512"/>
      <c r="E45" s="543"/>
      <c r="F45" s="149"/>
      <c r="G45" s="89"/>
      <c r="H45" s="475"/>
      <c r="I45" s="534"/>
    </row>
    <row r="46" spans="1:9" s="125" customFormat="1" ht="15" customHeight="1" x14ac:dyDescent="0.25">
      <c r="A46" s="149">
        <v>44481</v>
      </c>
      <c r="B46" s="163">
        <v>826</v>
      </c>
      <c r="C46" s="580" t="s">
        <v>926</v>
      </c>
      <c r="D46" s="581"/>
      <c r="E46" s="582"/>
      <c r="F46" s="149"/>
      <c r="G46" s="89"/>
      <c r="H46" s="475"/>
      <c r="I46" s="534"/>
    </row>
    <row r="47" spans="1:9" s="125" customFormat="1" ht="15" customHeight="1" x14ac:dyDescent="0.25">
      <c r="A47" s="149">
        <v>44481</v>
      </c>
      <c r="B47" s="163">
        <v>1.2</v>
      </c>
      <c r="C47" s="491" t="s">
        <v>217</v>
      </c>
      <c r="D47" s="512"/>
      <c r="E47" s="543"/>
      <c r="F47" s="149"/>
      <c r="G47" s="89"/>
      <c r="H47" s="475"/>
      <c r="I47" s="534"/>
    </row>
    <row r="48" spans="1:9" s="125" customFormat="1" ht="15" customHeight="1" x14ac:dyDescent="0.25">
      <c r="A48" s="149">
        <v>44481</v>
      </c>
      <c r="B48" s="171">
        <v>3822.49</v>
      </c>
      <c r="C48" s="482" t="s">
        <v>927</v>
      </c>
      <c r="D48" s="482"/>
      <c r="E48" s="482"/>
      <c r="F48" s="149"/>
      <c r="G48" s="89"/>
      <c r="H48" s="145"/>
      <c r="I48" s="155"/>
    </row>
    <row r="49" spans="1:9" s="125" customFormat="1" ht="15" customHeight="1" x14ac:dyDescent="0.25">
      <c r="A49" s="149">
        <v>44481</v>
      </c>
      <c r="B49" s="163">
        <v>2.4</v>
      </c>
      <c r="C49" s="491" t="s">
        <v>217</v>
      </c>
      <c r="D49" s="512"/>
      <c r="E49" s="543"/>
      <c r="F49" s="149"/>
      <c r="G49" s="89"/>
      <c r="H49" s="475"/>
      <c r="I49" s="534"/>
    </row>
    <row r="50" spans="1:9" s="125" customFormat="1" ht="15" customHeight="1" x14ac:dyDescent="0.25">
      <c r="A50" s="149">
        <v>44482</v>
      </c>
      <c r="B50" s="163">
        <v>210.8</v>
      </c>
      <c r="C50" s="482" t="s">
        <v>273</v>
      </c>
      <c r="D50" s="482"/>
      <c r="E50" s="482"/>
      <c r="F50" s="149"/>
      <c r="G50" s="89"/>
      <c r="H50" s="475"/>
      <c r="I50" s="534"/>
    </row>
    <row r="51" spans="1:9" s="125" customFormat="1" ht="15" customHeight="1" x14ac:dyDescent="0.25">
      <c r="A51" s="149">
        <v>44482</v>
      </c>
      <c r="B51" s="163">
        <v>197</v>
      </c>
      <c r="C51" s="482" t="s">
        <v>529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44483</v>
      </c>
      <c r="B52" s="163">
        <v>1180</v>
      </c>
      <c r="C52" s="482" t="s">
        <v>928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44483</v>
      </c>
      <c r="B53" s="163">
        <v>1.2</v>
      </c>
      <c r="C53" s="491" t="s">
        <v>217</v>
      </c>
      <c r="D53" s="512"/>
      <c r="E53" s="543"/>
      <c r="F53" s="149"/>
      <c r="G53" s="89"/>
      <c r="H53" s="145"/>
      <c r="I53" s="155"/>
    </row>
    <row r="54" spans="1:9" s="125" customFormat="1" ht="15" customHeight="1" x14ac:dyDescent="0.25">
      <c r="A54" s="149">
        <v>44484</v>
      </c>
      <c r="B54" s="163">
        <v>1000</v>
      </c>
      <c r="C54" s="580" t="s">
        <v>628</v>
      </c>
      <c r="D54" s="581"/>
      <c r="E54" s="582"/>
      <c r="F54" s="149"/>
      <c r="G54" s="89"/>
      <c r="H54" s="475"/>
      <c r="I54" s="534"/>
    </row>
    <row r="55" spans="1:9" s="125" customFormat="1" ht="15" customHeight="1" x14ac:dyDescent="0.25">
      <c r="A55" s="149">
        <v>44484</v>
      </c>
      <c r="B55" s="163">
        <v>1.8</v>
      </c>
      <c r="C55" s="491" t="s">
        <v>217</v>
      </c>
      <c r="D55" s="512"/>
      <c r="E55" s="543"/>
      <c r="F55" s="149"/>
      <c r="G55" s="89"/>
      <c r="H55" s="145"/>
      <c r="I55" s="155"/>
    </row>
    <row r="56" spans="1:9" s="125" customFormat="1" ht="15" customHeight="1" x14ac:dyDescent="0.25">
      <c r="A56" s="149">
        <v>44484</v>
      </c>
      <c r="B56" s="163">
        <v>114</v>
      </c>
      <c r="C56" s="482" t="s">
        <v>829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44484</v>
      </c>
      <c r="B57" s="163">
        <v>74</v>
      </c>
      <c r="C57" s="482" t="s">
        <v>908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44484</v>
      </c>
      <c r="B58" s="171">
        <v>103</v>
      </c>
      <c r="C58" s="491" t="s">
        <v>21</v>
      </c>
      <c r="D58" s="512"/>
      <c r="E58" s="543"/>
      <c r="F58" s="149"/>
      <c r="G58" s="89"/>
      <c r="H58" s="475"/>
      <c r="I58" s="534"/>
    </row>
    <row r="59" spans="1:9" s="125" customFormat="1" ht="15" customHeight="1" x14ac:dyDescent="0.25">
      <c r="A59" s="149">
        <v>44484</v>
      </c>
      <c r="B59" s="165">
        <v>1056</v>
      </c>
      <c r="C59" s="569" t="s">
        <v>20</v>
      </c>
      <c r="D59" s="512"/>
      <c r="E59" s="543"/>
      <c r="F59" s="149"/>
      <c r="G59" s="89"/>
      <c r="H59" s="145"/>
      <c r="I59" s="155"/>
    </row>
    <row r="60" spans="1:9" s="125" customFormat="1" ht="15" customHeight="1" x14ac:dyDescent="0.25">
      <c r="A60" s="149">
        <v>44484</v>
      </c>
      <c r="B60" s="163">
        <v>255</v>
      </c>
      <c r="C60" s="482" t="s">
        <v>570</v>
      </c>
      <c r="D60" s="482"/>
      <c r="E60" s="482"/>
      <c r="F60" s="149"/>
      <c r="G60" s="89"/>
      <c r="H60" s="475"/>
      <c r="I60" s="534"/>
    </row>
    <row r="61" spans="1:9" s="125" customFormat="1" ht="15" customHeight="1" x14ac:dyDescent="0.25">
      <c r="A61" s="149">
        <v>44484</v>
      </c>
      <c r="B61" s="171">
        <v>100</v>
      </c>
      <c r="C61" s="482" t="s">
        <v>194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44484</v>
      </c>
      <c r="B62" s="163">
        <v>67</v>
      </c>
      <c r="C62" s="482" t="s">
        <v>19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44484</v>
      </c>
      <c r="B63" s="163">
        <v>522</v>
      </c>
      <c r="C63" s="482" t="s">
        <v>18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44484</v>
      </c>
      <c r="B64" s="163">
        <v>1031</v>
      </c>
      <c r="C64" s="482" t="s">
        <v>18</v>
      </c>
      <c r="D64" s="482"/>
      <c r="E64" s="482"/>
      <c r="F64" s="149"/>
      <c r="G64" s="89"/>
      <c r="H64" s="475"/>
      <c r="I64" s="534"/>
    </row>
    <row r="65" spans="1:9" s="125" customFormat="1" ht="15" customHeight="1" x14ac:dyDescent="0.25">
      <c r="A65" s="149">
        <v>44484</v>
      </c>
      <c r="B65" s="163">
        <v>435</v>
      </c>
      <c r="C65" s="482" t="s">
        <v>543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44488</v>
      </c>
      <c r="B66" s="163">
        <v>197</v>
      </c>
      <c r="C66" s="482" t="s">
        <v>529</v>
      </c>
      <c r="D66" s="482"/>
      <c r="E66" s="482"/>
      <c r="F66" s="149"/>
      <c r="G66" s="89"/>
      <c r="H66" s="145"/>
      <c r="I66" s="155"/>
    </row>
    <row r="67" spans="1:9" s="125" customFormat="1" ht="15" customHeight="1" x14ac:dyDescent="0.25">
      <c r="A67" s="149">
        <v>44489</v>
      </c>
      <c r="B67" s="163">
        <v>2596</v>
      </c>
      <c r="C67" s="491" t="s">
        <v>929</v>
      </c>
      <c r="D67" s="512"/>
      <c r="E67" s="543"/>
      <c r="F67" s="149"/>
      <c r="G67" s="89"/>
      <c r="H67" s="145"/>
      <c r="I67" s="155"/>
    </row>
    <row r="68" spans="1:9" s="125" customFormat="1" ht="15" customHeight="1" x14ac:dyDescent="0.25">
      <c r="A68" s="149">
        <v>44489</v>
      </c>
      <c r="B68" s="163">
        <v>2.4</v>
      </c>
      <c r="C68" s="491" t="s">
        <v>217</v>
      </c>
      <c r="D68" s="512"/>
      <c r="E68" s="543"/>
      <c r="F68" s="149"/>
      <c r="G68" s="89"/>
      <c r="H68" s="145"/>
      <c r="I68" s="155"/>
    </row>
    <row r="69" spans="1:9" s="125" customFormat="1" ht="15" customHeight="1" x14ac:dyDescent="0.25">
      <c r="A69" s="149">
        <v>44490</v>
      </c>
      <c r="B69" s="171">
        <v>1650</v>
      </c>
      <c r="C69" s="491" t="s">
        <v>930</v>
      </c>
      <c r="D69" s="512"/>
      <c r="E69" s="543"/>
      <c r="F69" s="149"/>
      <c r="G69" s="89"/>
      <c r="H69" s="145"/>
      <c r="I69" s="155"/>
    </row>
    <row r="70" spans="1:9" s="125" customFormat="1" ht="15" customHeight="1" x14ac:dyDescent="0.25">
      <c r="A70" s="149">
        <v>44490</v>
      </c>
      <c r="B70" s="163">
        <v>3.6</v>
      </c>
      <c r="C70" s="491" t="s">
        <v>217</v>
      </c>
      <c r="D70" s="512"/>
      <c r="E70" s="543"/>
      <c r="F70" s="149"/>
      <c r="G70" s="89"/>
      <c r="H70" s="145"/>
      <c r="I70" s="155"/>
    </row>
    <row r="71" spans="1:9" s="125" customFormat="1" ht="15" customHeight="1" x14ac:dyDescent="0.25">
      <c r="A71" s="149">
        <v>44492</v>
      </c>
      <c r="B71" s="163">
        <v>197</v>
      </c>
      <c r="C71" s="482" t="s">
        <v>529</v>
      </c>
      <c r="D71" s="482"/>
      <c r="E71" s="482"/>
      <c r="F71" s="149"/>
      <c r="G71" s="89"/>
      <c r="H71" s="145"/>
      <c r="I71" s="155"/>
    </row>
    <row r="72" spans="1:9" s="125" customFormat="1" ht="15" customHeight="1" x14ac:dyDescent="0.25">
      <c r="A72" s="149">
        <v>44494</v>
      </c>
      <c r="B72" s="163">
        <v>6241.92</v>
      </c>
      <c r="C72" s="491" t="s">
        <v>776</v>
      </c>
      <c r="D72" s="512"/>
      <c r="E72" s="543"/>
      <c r="F72" s="149"/>
      <c r="G72" s="89"/>
      <c r="H72" s="145"/>
      <c r="I72" s="155"/>
    </row>
    <row r="73" spans="1:9" s="125" customFormat="1" ht="15" customHeight="1" x14ac:dyDescent="0.25">
      <c r="A73" s="149">
        <v>44495</v>
      </c>
      <c r="B73" s="163">
        <v>500</v>
      </c>
      <c r="C73" s="580" t="s">
        <v>628</v>
      </c>
      <c r="D73" s="581"/>
      <c r="E73" s="582"/>
      <c r="F73" s="149"/>
      <c r="G73" s="89"/>
      <c r="H73" s="145"/>
      <c r="I73" s="155"/>
    </row>
    <row r="74" spans="1:9" s="125" customFormat="1" ht="15" customHeight="1" x14ac:dyDescent="0.25">
      <c r="A74" s="149">
        <v>44495</v>
      </c>
      <c r="B74" s="163">
        <v>1.2</v>
      </c>
      <c r="C74" s="491" t="s">
        <v>217</v>
      </c>
      <c r="D74" s="512"/>
      <c r="E74" s="543"/>
      <c r="F74" s="149"/>
      <c r="G74" s="89"/>
      <c r="H74" s="145"/>
      <c r="I74" s="155"/>
    </row>
    <row r="75" spans="1:9" s="125" customFormat="1" ht="15" customHeight="1" x14ac:dyDescent="0.25">
      <c r="A75" s="149">
        <v>44497</v>
      </c>
      <c r="B75" s="163">
        <v>500</v>
      </c>
      <c r="C75" s="580" t="s">
        <v>628</v>
      </c>
      <c r="D75" s="581"/>
      <c r="E75" s="582"/>
      <c r="F75" s="149"/>
      <c r="G75" s="89"/>
      <c r="H75" s="145"/>
      <c r="I75" s="155"/>
    </row>
    <row r="76" spans="1:9" s="125" customFormat="1" ht="15" customHeight="1" x14ac:dyDescent="0.25">
      <c r="A76" s="149">
        <v>44497</v>
      </c>
      <c r="B76" s="163">
        <v>1.2</v>
      </c>
      <c r="C76" s="491" t="s">
        <v>217</v>
      </c>
      <c r="D76" s="512"/>
      <c r="E76" s="543"/>
      <c r="F76" s="149"/>
      <c r="G76" s="89"/>
      <c r="H76" s="145"/>
      <c r="I76" s="155"/>
    </row>
    <row r="77" spans="1:9" s="125" customFormat="1" ht="15" customHeight="1" x14ac:dyDescent="0.25">
      <c r="A77" s="149">
        <v>44497</v>
      </c>
      <c r="B77" s="163">
        <v>700</v>
      </c>
      <c r="C77" s="580" t="s">
        <v>628</v>
      </c>
      <c r="D77" s="581"/>
      <c r="E77" s="582"/>
      <c r="F77" s="149"/>
      <c r="G77" s="89"/>
      <c r="H77" s="145"/>
      <c r="I77" s="155"/>
    </row>
    <row r="78" spans="1:9" s="125" customFormat="1" ht="15" customHeight="1" x14ac:dyDescent="0.25">
      <c r="A78" s="149">
        <v>44497</v>
      </c>
      <c r="B78" s="163">
        <v>1.2</v>
      </c>
      <c r="C78" s="491" t="s">
        <v>217</v>
      </c>
      <c r="D78" s="512"/>
      <c r="E78" s="543"/>
      <c r="F78" s="149"/>
      <c r="G78" s="89"/>
      <c r="H78" s="145"/>
      <c r="I78" s="155"/>
    </row>
    <row r="79" spans="1:9" s="125" customFormat="1" ht="15" customHeight="1" x14ac:dyDescent="0.25">
      <c r="A79" s="149">
        <v>44497</v>
      </c>
      <c r="B79" s="163">
        <v>2825</v>
      </c>
      <c r="C79" s="544" t="s">
        <v>397</v>
      </c>
      <c r="D79" s="545"/>
      <c r="E79" s="546"/>
      <c r="F79" s="149"/>
      <c r="G79" s="89"/>
      <c r="H79" s="145"/>
      <c r="I79" s="155"/>
    </row>
    <row r="80" spans="1:9" s="125" customFormat="1" ht="15" customHeight="1" x14ac:dyDescent="0.25">
      <c r="A80" s="149">
        <v>44497</v>
      </c>
      <c r="B80" s="163">
        <v>2.4</v>
      </c>
      <c r="C80" s="491" t="s">
        <v>217</v>
      </c>
      <c r="D80" s="512"/>
      <c r="E80" s="543"/>
      <c r="F80" s="149"/>
      <c r="G80" s="89"/>
      <c r="H80" s="145"/>
      <c r="I80" s="155"/>
    </row>
    <row r="81" spans="1:9" s="125" customFormat="1" ht="15" customHeight="1" x14ac:dyDescent="0.25">
      <c r="A81" s="149">
        <v>44497</v>
      </c>
      <c r="B81" s="163">
        <v>941</v>
      </c>
      <c r="C81" s="550" t="s">
        <v>693</v>
      </c>
      <c r="D81" s="551"/>
      <c r="E81" s="552"/>
      <c r="F81" s="149"/>
      <c r="G81" s="89"/>
      <c r="H81" s="145"/>
      <c r="I81" s="155"/>
    </row>
    <row r="82" spans="1:9" s="125" customFormat="1" ht="15" customHeight="1" x14ac:dyDescent="0.25">
      <c r="A82" s="149">
        <v>44497</v>
      </c>
      <c r="B82" s="163">
        <v>0.6</v>
      </c>
      <c r="C82" s="491" t="s">
        <v>217</v>
      </c>
      <c r="D82" s="512"/>
      <c r="E82" s="543"/>
      <c r="F82" s="149"/>
      <c r="G82" s="89"/>
      <c r="H82" s="145"/>
      <c r="I82" s="155"/>
    </row>
    <row r="83" spans="1:9" s="125" customFormat="1" ht="15" customHeight="1" x14ac:dyDescent="0.25">
      <c r="A83" s="149">
        <v>44497</v>
      </c>
      <c r="B83" s="163">
        <v>941</v>
      </c>
      <c r="C83" s="547" t="s">
        <v>692</v>
      </c>
      <c r="D83" s="548"/>
      <c r="E83" s="549"/>
      <c r="F83" s="149"/>
      <c r="G83" s="89"/>
      <c r="H83" s="145"/>
      <c r="I83" s="155"/>
    </row>
    <row r="84" spans="1:9" s="125" customFormat="1" ht="15" customHeight="1" x14ac:dyDescent="0.25">
      <c r="A84" s="149">
        <v>44497</v>
      </c>
      <c r="B84" s="163">
        <v>941</v>
      </c>
      <c r="C84" s="547" t="s">
        <v>289</v>
      </c>
      <c r="D84" s="548"/>
      <c r="E84" s="549"/>
      <c r="F84" s="149"/>
      <c r="G84" s="89"/>
      <c r="H84" s="145"/>
      <c r="I84" s="155"/>
    </row>
    <row r="85" spans="1:9" s="125" customFormat="1" ht="15" customHeight="1" x14ac:dyDescent="0.25">
      <c r="A85" s="149">
        <v>44497</v>
      </c>
      <c r="B85" s="163">
        <v>1.2</v>
      </c>
      <c r="C85" s="491" t="s">
        <v>217</v>
      </c>
      <c r="D85" s="512"/>
      <c r="E85" s="543"/>
      <c r="F85" s="149"/>
      <c r="G85" s="89"/>
      <c r="H85" s="145"/>
      <c r="I85" s="155"/>
    </row>
    <row r="86" spans="1:9" s="125" customFormat="1" ht="15" customHeight="1" x14ac:dyDescent="0.25">
      <c r="A86" s="149">
        <v>44498</v>
      </c>
      <c r="B86" s="163">
        <v>600</v>
      </c>
      <c r="C86" s="580" t="s">
        <v>628</v>
      </c>
      <c r="D86" s="581"/>
      <c r="E86" s="582"/>
      <c r="F86" s="149"/>
      <c r="G86" s="89"/>
      <c r="H86" s="145"/>
      <c r="I86" s="155"/>
    </row>
    <row r="87" spans="1:9" s="125" customFormat="1" ht="15" customHeight="1" x14ac:dyDescent="0.25">
      <c r="A87" s="149">
        <v>44498</v>
      </c>
      <c r="B87" s="163">
        <v>1.8</v>
      </c>
      <c r="C87" s="491" t="s">
        <v>217</v>
      </c>
      <c r="D87" s="512"/>
      <c r="E87" s="543"/>
      <c r="F87" s="149"/>
      <c r="G87" s="89"/>
      <c r="H87" s="145"/>
      <c r="I87" s="155"/>
    </row>
    <row r="88" spans="1:9" s="125" customFormat="1" ht="15" customHeight="1" x14ac:dyDescent="0.25">
      <c r="A88" s="149">
        <v>44498</v>
      </c>
      <c r="B88" s="163">
        <v>197</v>
      </c>
      <c r="C88" s="482" t="s">
        <v>529</v>
      </c>
      <c r="D88" s="482"/>
      <c r="E88" s="482"/>
      <c r="F88" s="149"/>
      <c r="G88" s="89"/>
      <c r="H88" s="145"/>
      <c r="I88" s="155"/>
    </row>
    <row r="89" spans="1:9" s="125" customFormat="1" ht="15" customHeight="1" x14ac:dyDescent="0.25">
      <c r="A89" s="149">
        <v>44500</v>
      </c>
      <c r="B89" s="163">
        <v>197</v>
      </c>
      <c r="C89" s="482" t="s">
        <v>529</v>
      </c>
      <c r="D89" s="482"/>
      <c r="E89" s="482"/>
      <c r="F89" s="149"/>
      <c r="G89" s="89"/>
      <c r="H89" s="145"/>
      <c r="I89" s="155"/>
    </row>
  </sheetData>
  <mergeCells count="126">
    <mergeCell ref="C89:E89"/>
    <mergeCell ref="C83:E83"/>
    <mergeCell ref="C84:E84"/>
    <mergeCell ref="C85:E85"/>
    <mergeCell ref="C86:E86"/>
    <mergeCell ref="C87:E87"/>
    <mergeCell ref="C88:E88"/>
    <mergeCell ref="C77:E77"/>
    <mergeCell ref="C78:E78"/>
    <mergeCell ref="C79:E79"/>
    <mergeCell ref="C80:E80"/>
    <mergeCell ref="C81:E81"/>
    <mergeCell ref="C82:E82"/>
    <mergeCell ref="C71:E71"/>
    <mergeCell ref="C72:E72"/>
    <mergeCell ref="C73:E73"/>
    <mergeCell ref="C74:E74"/>
    <mergeCell ref="C75:E75"/>
    <mergeCell ref="C76:E76"/>
    <mergeCell ref="C65:E65"/>
    <mergeCell ref="C66:E66"/>
    <mergeCell ref="C67:E67"/>
    <mergeCell ref="C68:E68"/>
    <mergeCell ref="C69:E69"/>
    <mergeCell ref="C70:E70"/>
    <mergeCell ref="C60:E60"/>
    <mergeCell ref="H60:I60"/>
    <mergeCell ref="C61:E61"/>
    <mergeCell ref="C62:E62"/>
    <mergeCell ref="C63:E63"/>
    <mergeCell ref="C64:E64"/>
    <mergeCell ref="H64:I64"/>
    <mergeCell ref="C55:E55"/>
    <mergeCell ref="C56:E56"/>
    <mergeCell ref="C57:E57"/>
    <mergeCell ref="H58:I58"/>
    <mergeCell ref="C58:E58"/>
    <mergeCell ref="C59:E59"/>
    <mergeCell ref="C50:E50"/>
    <mergeCell ref="H50:I50"/>
    <mergeCell ref="C51:E51"/>
    <mergeCell ref="C52:E52"/>
    <mergeCell ref="C53:E53"/>
    <mergeCell ref="C54:E54"/>
    <mergeCell ref="H54:I54"/>
    <mergeCell ref="C46:E46"/>
    <mergeCell ref="H46:I46"/>
    <mergeCell ref="C47:E47"/>
    <mergeCell ref="H47:I47"/>
    <mergeCell ref="C48:E48"/>
    <mergeCell ref="C49:E49"/>
    <mergeCell ref="H49:I49"/>
    <mergeCell ref="C42:E42"/>
    <mergeCell ref="H42:I42"/>
    <mergeCell ref="C43:E43"/>
    <mergeCell ref="C44:E44"/>
    <mergeCell ref="C45:E45"/>
    <mergeCell ref="H45:I45"/>
    <mergeCell ref="C38:E38"/>
    <mergeCell ref="C39:E39"/>
    <mergeCell ref="H39:I39"/>
    <mergeCell ref="C40:E40"/>
    <mergeCell ref="C41:E41"/>
    <mergeCell ref="H41:I41"/>
    <mergeCell ref="C34:E34"/>
    <mergeCell ref="H34:I34"/>
    <mergeCell ref="C35:E35"/>
    <mergeCell ref="C36:E36"/>
    <mergeCell ref="H36:I36"/>
    <mergeCell ref="C37:E37"/>
    <mergeCell ref="C30:E30"/>
    <mergeCell ref="C31:E31"/>
    <mergeCell ref="H31:I31"/>
    <mergeCell ref="C32:E32"/>
    <mergeCell ref="H32:I32"/>
    <mergeCell ref="C33:E33"/>
    <mergeCell ref="H33:I33"/>
    <mergeCell ref="C26:E26"/>
    <mergeCell ref="C27:E27"/>
    <mergeCell ref="C28:E28"/>
    <mergeCell ref="H28:I28"/>
    <mergeCell ref="C29:E29"/>
    <mergeCell ref="H29:I29"/>
    <mergeCell ref="C22:E22"/>
    <mergeCell ref="C23:E23"/>
    <mergeCell ref="H23:I23"/>
    <mergeCell ref="C24:E24"/>
    <mergeCell ref="C25:E25"/>
    <mergeCell ref="H25:I25"/>
    <mergeCell ref="C19:E19"/>
    <mergeCell ref="H19:I19"/>
    <mergeCell ref="C20:E20"/>
    <mergeCell ref="H20:I20"/>
    <mergeCell ref="C21:E21"/>
    <mergeCell ref="H21:I21"/>
    <mergeCell ref="C16:E16"/>
    <mergeCell ref="H16:I16"/>
    <mergeCell ref="C17:E17"/>
    <mergeCell ref="H17:I17"/>
    <mergeCell ref="C18:E18"/>
    <mergeCell ref="H18:I18"/>
    <mergeCell ref="C12:D12"/>
    <mergeCell ref="G12:H12"/>
    <mergeCell ref="A13:I13"/>
    <mergeCell ref="A14:I14"/>
    <mergeCell ref="A15:E15"/>
    <mergeCell ref="F15:I15"/>
    <mergeCell ref="C9:D9"/>
    <mergeCell ref="G9:H9"/>
    <mergeCell ref="C10:D10"/>
    <mergeCell ref="G10:H10"/>
    <mergeCell ref="C11:D11"/>
    <mergeCell ref="G11:H11"/>
    <mergeCell ref="C6:D6"/>
    <mergeCell ref="G6:H6"/>
    <mergeCell ref="C7:D7"/>
    <mergeCell ref="G7:H7"/>
    <mergeCell ref="C8:D8"/>
    <mergeCell ref="G8:H8"/>
    <mergeCell ref="C2:I2"/>
    <mergeCell ref="C3:F3"/>
    <mergeCell ref="G3:I3"/>
    <mergeCell ref="C4:D5"/>
    <mergeCell ref="E4:F4"/>
    <mergeCell ref="G4:H4"/>
    <mergeCell ref="I4:I5"/>
  </mergeCells>
  <pageMargins left="0.7" right="0.7" top="0.75" bottom="0.75" header="0.3" footer="0.3"/>
  <pageSetup paperSize="9" scale="77" orientation="landscape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opLeftCell="A36" zoomScaleNormal="100" workbookViewId="0">
      <selection activeCell="C41" sqref="C41:E41"/>
    </sheetView>
  </sheetViews>
  <sheetFormatPr defaultRowHeight="15" x14ac:dyDescent="0.25"/>
  <cols>
    <col min="1" max="2" width="12" style="125" bestFit="1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6.7109375" style="125" customWidth="1"/>
    <col min="10" max="10" width="9.140625" style="125"/>
  </cols>
  <sheetData>
    <row r="1" spans="1:9" ht="15.75" thickBot="1" x14ac:dyDescent="0.3"/>
    <row r="2" spans="1:9" ht="21.75" customHeight="1" x14ac:dyDescent="0.35">
      <c r="C2" s="589" t="s">
        <v>931</v>
      </c>
      <c r="D2" s="590"/>
      <c r="E2" s="590"/>
      <c r="F2" s="590"/>
      <c r="G2" s="590"/>
      <c r="H2" s="590"/>
      <c r="I2" s="591"/>
    </row>
    <row r="3" spans="1:9" ht="21.75" customHeight="1" x14ac:dyDescent="0.25">
      <c r="C3" s="592" t="s">
        <v>748</v>
      </c>
      <c r="D3" s="593"/>
      <c r="E3" s="593"/>
      <c r="F3" s="594"/>
      <c r="G3" s="595">
        <v>85136</v>
      </c>
      <c r="H3" s="596"/>
      <c r="I3" s="597"/>
    </row>
    <row r="4" spans="1:9" x14ac:dyDescent="0.25">
      <c r="C4" s="598"/>
      <c r="D4" s="507"/>
      <c r="E4" s="367" t="s">
        <v>0</v>
      </c>
      <c r="F4" s="367"/>
      <c r="G4" s="599" t="s">
        <v>1</v>
      </c>
      <c r="H4" s="600"/>
      <c r="I4" s="601"/>
    </row>
    <row r="5" spans="1:9" x14ac:dyDescent="0.25">
      <c r="C5" s="598"/>
      <c r="D5" s="507"/>
      <c r="E5" s="15" t="s">
        <v>3</v>
      </c>
      <c r="F5" s="15" t="s">
        <v>2</v>
      </c>
      <c r="G5" s="15" t="s">
        <v>3</v>
      </c>
      <c r="H5" s="15"/>
      <c r="I5" s="601"/>
    </row>
    <row r="6" spans="1:9" ht="30.75" customHeight="1" x14ac:dyDescent="0.25">
      <c r="C6" s="583" t="s">
        <v>932</v>
      </c>
      <c r="D6" s="584"/>
      <c r="E6" s="156">
        <v>50235.67</v>
      </c>
      <c r="F6" s="156">
        <v>2951.31</v>
      </c>
      <c r="G6" s="541">
        <v>0</v>
      </c>
      <c r="H6" s="542"/>
      <c r="I6" s="28"/>
    </row>
    <row r="7" spans="1:9" x14ac:dyDescent="0.25">
      <c r="C7" s="585" t="s">
        <v>3</v>
      </c>
      <c r="D7" s="586"/>
      <c r="E7" s="158">
        <v>23982.17</v>
      </c>
      <c r="F7" s="158">
        <v>57448.89</v>
      </c>
      <c r="G7" s="541">
        <v>0</v>
      </c>
      <c r="H7" s="542"/>
      <c r="I7" s="28"/>
    </row>
    <row r="8" spans="1:9" x14ac:dyDescent="0.25">
      <c r="C8" s="587" t="s">
        <v>625</v>
      </c>
      <c r="D8" s="588"/>
      <c r="E8" s="158">
        <v>252.98</v>
      </c>
      <c r="F8" s="158">
        <v>7583.14</v>
      </c>
      <c r="G8" s="541">
        <v>0</v>
      </c>
      <c r="H8" s="542"/>
      <c r="I8" s="28"/>
    </row>
    <row r="9" spans="1:9" x14ac:dyDescent="0.25">
      <c r="C9" s="587" t="s">
        <v>840</v>
      </c>
      <c r="D9" s="588"/>
      <c r="E9" s="158">
        <v>0</v>
      </c>
      <c r="F9" s="158">
        <v>2825</v>
      </c>
      <c r="G9" s="541">
        <v>0</v>
      </c>
      <c r="H9" s="542"/>
      <c r="I9" s="28"/>
    </row>
    <row r="10" spans="1:9" x14ac:dyDescent="0.25">
      <c r="C10" s="587" t="s">
        <v>872</v>
      </c>
      <c r="D10" s="588"/>
      <c r="E10" s="158">
        <v>0</v>
      </c>
      <c r="F10" s="158">
        <v>0</v>
      </c>
      <c r="G10" s="541">
        <v>0</v>
      </c>
      <c r="H10" s="542"/>
      <c r="I10" s="28"/>
    </row>
    <row r="11" spans="1:9" x14ac:dyDescent="0.25">
      <c r="C11" s="585" t="s">
        <v>6</v>
      </c>
      <c r="D11" s="586"/>
      <c r="E11" s="158">
        <v>102087.17</v>
      </c>
      <c r="F11" s="158">
        <v>55680.99</v>
      </c>
      <c r="G11" s="541">
        <v>0</v>
      </c>
      <c r="H11" s="542"/>
      <c r="I11" s="28"/>
    </row>
    <row r="12" spans="1:9" ht="36.75" customHeight="1" thickBot="1" x14ac:dyDescent="0.3">
      <c r="C12" s="602" t="s">
        <v>933</v>
      </c>
      <c r="D12" s="603"/>
      <c r="E12" s="157">
        <f>E6+E7+E8+E9+E10+F11-E11</f>
        <v>28064.639999999999</v>
      </c>
      <c r="F12" s="157">
        <f>F6+F7+F8+F9+F10-F11</f>
        <v>15127.349999999999</v>
      </c>
      <c r="G12" s="422">
        <f>G6+G7+G8+G9-G11</f>
        <v>0</v>
      </c>
      <c r="H12" s="422"/>
      <c r="I12" s="30"/>
    </row>
    <row r="13" spans="1:9" ht="15.75" thickBot="1" x14ac:dyDescent="0.3">
      <c r="A13" s="604"/>
      <c r="B13" s="604"/>
      <c r="C13" s="604"/>
      <c r="D13" s="604"/>
      <c r="E13" s="604"/>
      <c r="F13" s="604"/>
      <c r="G13" s="604"/>
      <c r="H13" s="604"/>
      <c r="I13" s="604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44501</v>
      </c>
      <c r="B17" s="170">
        <v>15037.9</v>
      </c>
      <c r="C17" s="482" t="s">
        <v>343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44505</v>
      </c>
      <c r="B18" s="170">
        <v>3681.64</v>
      </c>
      <c r="C18" s="545" t="s">
        <v>687</v>
      </c>
      <c r="D18" s="545"/>
      <c r="E18" s="546"/>
      <c r="F18" s="149"/>
      <c r="G18" s="89"/>
      <c r="H18" s="482"/>
      <c r="I18" s="482"/>
    </row>
    <row r="19" spans="1:9" s="125" customFormat="1" ht="15" customHeight="1" x14ac:dyDescent="0.25">
      <c r="A19" s="149">
        <v>44505</v>
      </c>
      <c r="B19" s="170">
        <v>4159.8900000000003</v>
      </c>
      <c r="C19" s="548" t="s">
        <v>686</v>
      </c>
      <c r="D19" s="548"/>
      <c r="E19" s="549"/>
      <c r="F19" s="149"/>
      <c r="G19" s="89"/>
      <c r="H19" s="482"/>
      <c r="I19" s="482"/>
    </row>
    <row r="20" spans="1:9" s="125" customFormat="1" ht="15" customHeight="1" x14ac:dyDescent="0.25">
      <c r="A20" s="149">
        <v>44505</v>
      </c>
      <c r="B20" s="170">
        <v>3762.47</v>
      </c>
      <c r="C20" s="548" t="s">
        <v>768</v>
      </c>
      <c r="D20" s="548"/>
      <c r="E20" s="549"/>
      <c r="F20" s="149"/>
      <c r="G20" s="89"/>
      <c r="H20" s="482"/>
      <c r="I20" s="482"/>
    </row>
    <row r="21" spans="1:9" s="125" customFormat="1" ht="15" customHeight="1" x14ac:dyDescent="0.25">
      <c r="A21" s="149">
        <v>44505</v>
      </c>
      <c r="B21" s="170">
        <v>3681.64</v>
      </c>
      <c r="C21" s="548" t="s">
        <v>725</v>
      </c>
      <c r="D21" s="548"/>
      <c r="E21" s="549"/>
      <c r="F21" s="149"/>
      <c r="G21" s="89"/>
      <c r="H21" s="475"/>
      <c r="I21" s="534"/>
    </row>
    <row r="22" spans="1:9" s="125" customFormat="1" ht="15" customHeight="1" x14ac:dyDescent="0.25">
      <c r="A22" s="149">
        <v>44505</v>
      </c>
      <c r="B22" s="170">
        <v>3615.23</v>
      </c>
      <c r="C22" s="548" t="s">
        <v>684</v>
      </c>
      <c r="D22" s="548"/>
      <c r="E22" s="549"/>
      <c r="F22" s="149"/>
      <c r="G22" s="89"/>
      <c r="H22" s="145"/>
      <c r="I22" s="155"/>
    </row>
    <row r="23" spans="1:9" s="125" customFormat="1" ht="15" customHeight="1" x14ac:dyDescent="0.25">
      <c r="A23" s="149">
        <v>44505</v>
      </c>
      <c r="B23" s="170">
        <v>3628.65</v>
      </c>
      <c r="C23" s="548" t="s">
        <v>683</v>
      </c>
      <c r="D23" s="548"/>
      <c r="E23" s="549"/>
      <c r="F23" s="149"/>
      <c r="G23" s="89"/>
      <c r="H23" s="482"/>
      <c r="I23" s="482"/>
    </row>
    <row r="24" spans="1:9" s="125" customFormat="1" ht="15" customHeight="1" x14ac:dyDescent="0.25">
      <c r="A24" s="149">
        <v>44505</v>
      </c>
      <c r="B24" s="170">
        <v>3628.31</v>
      </c>
      <c r="C24" s="548" t="s">
        <v>699</v>
      </c>
      <c r="D24" s="548"/>
      <c r="E24" s="549"/>
      <c r="F24" s="149"/>
      <c r="G24" s="89"/>
      <c r="H24" s="50"/>
      <c r="I24" s="161"/>
    </row>
    <row r="25" spans="1:9" s="125" customFormat="1" ht="15" customHeight="1" x14ac:dyDescent="0.25">
      <c r="A25" s="149">
        <v>44505</v>
      </c>
      <c r="B25" s="170">
        <v>3468.31</v>
      </c>
      <c r="C25" s="548" t="s">
        <v>388</v>
      </c>
      <c r="D25" s="548"/>
      <c r="E25" s="549"/>
      <c r="F25" s="149"/>
      <c r="G25" s="89"/>
      <c r="H25" s="475"/>
      <c r="I25" s="534"/>
    </row>
    <row r="26" spans="1:9" s="125" customFormat="1" ht="15" customHeight="1" x14ac:dyDescent="0.25">
      <c r="A26" s="149">
        <v>44505</v>
      </c>
      <c r="B26" s="170">
        <v>3708.81</v>
      </c>
      <c r="C26" s="548" t="s">
        <v>681</v>
      </c>
      <c r="D26" s="548"/>
      <c r="E26" s="549"/>
      <c r="F26" s="149"/>
      <c r="G26" s="89"/>
      <c r="H26" s="145"/>
      <c r="I26" s="155"/>
    </row>
    <row r="27" spans="1:9" s="125" customFormat="1" ht="15" customHeight="1" x14ac:dyDescent="0.25">
      <c r="A27" s="149">
        <v>44505</v>
      </c>
      <c r="B27" s="170">
        <v>3602.47</v>
      </c>
      <c r="C27" s="545" t="s">
        <v>816</v>
      </c>
      <c r="D27" s="545"/>
      <c r="E27" s="546"/>
      <c r="F27" s="149"/>
      <c r="G27" s="89"/>
      <c r="H27" s="145"/>
      <c r="I27" s="155"/>
    </row>
    <row r="28" spans="1:9" s="125" customFormat="1" ht="15" customHeight="1" x14ac:dyDescent="0.25">
      <c r="A28" s="149">
        <v>44505</v>
      </c>
      <c r="B28" s="170">
        <v>3668.89</v>
      </c>
      <c r="C28" s="548" t="s">
        <v>726</v>
      </c>
      <c r="D28" s="548"/>
      <c r="E28" s="549"/>
      <c r="F28" s="149"/>
      <c r="G28" s="89"/>
      <c r="H28" s="482"/>
      <c r="I28" s="482"/>
    </row>
    <row r="29" spans="1:9" s="125" customFormat="1" ht="15" customHeight="1" x14ac:dyDescent="0.25">
      <c r="A29" s="149">
        <v>44505</v>
      </c>
      <c r="B29" s="170">
        <v>1354.15</v>
      </c>
      <c r="C29" s="491" t="s">
        <v>934</v>
      </c>
      <c r="D29" s="512"/>
      <c r="E29" s="543"/>
      <c r="F29" s="149"/>
      <c r="G29" s="89"/>
      <c r="H29" s="475"/>
      <c r="I29" s="534"/>
    </row>
    <row r="30" spans="1:9" s="125" customFormat="1" ht="15" customHeight="1" x14ac:dyDescent="0.25">
      <c r="A30" s="149">
        <v>44505</v>
      </c>
      <c r="B30" s="170">
        <v>3.6</v>
      </c>
      <c r="C30" s="491" t="s">
        <v>217</v>
      </c>
      <c r="D30" s="512"/>
      <c r="E30" s="543"/>
      <c r="F30" s="149"/>
      <c r="G30" s="89"/>
      <c r="H30" s="145"/>
      <c r="I30" s="155"/>
    </row>
    <row r="31" spans="1:9" s="125" customFormat="1" ht="15" customHeight="1" x14ac:dyDescent="0.25">
      <c r="A31" s="149">
        <v>44505</v>
      </c>
      <c r="B31" s="170">
        <v>1000</v>
      </c>
      <c r="C31" s="491" t="s">
        <v>934</v>
      </c>
      <c r="D31" s="512"/>
      <c r="E31" s="543"/>
      <c r="F31" s="149"/>
      <c r="G31" s="89"/>
      <c r="H31" s="482"/>
      <c r="I31" s="482"/>
    </row>
    <row r="32" spans="1:9" s="125" customFormat="1" ht="15" customHeight="1" x14ac:dyDescent="0.25">
      <c r="A32" s="149">
        <v>44505</v>
      </c>
      <c r="B32" s="170">
        <v>1.8</v>
      </c>
      <c r="C32" s="491" t="s">
        <v>217</v>
      </c>
      <c r="D32" s="512"/>
      <c r="E32" s="543"/>
      <c r="F32" s="149"/>
      <c r="G32" s="89"/>
      <c r="H32" s="482"/>
      <c r="I32" s="482"/>
    </row>
    <row r="33" spans="1:9" s="125" customFormat="1" ht="15" customHeight="1" x14ac:dyDescent="0.25">
      <c r="A33" s="149">
        <v>44505</v>
      </c>
      <c r="B33" s="170">
        <v>1000</v>
      </c>
      <c r="C33" s="491" t="s">
        <v>934</v>
      </c>
      <c r="D33" s="512"/>
      <c r="E33" s="543"/>
      <c r="F33" s="149"/>
      <c r="G33" s="89"/>
      <c r="H33" s="475"/>
      <c r="I33" s="534"/>
    </row>
    <row r="34" spans="1:9" s="125" customFormat="1" ht="15" customHeight="1" x14ac:dyDescent="0.25">
      <c r="A34" s="149">
        <v>44505</v>
      </c>
      <c r="B34" s="170">
        <v>1.8</v>
      </c>
      <c r="C34" s="491" t="s">
        <v>217</v>
      </c>
      <c r="D34" s="512"/>
      <c r="E34" s="543"/>
      <c r="F34" s="149"/>
      <c r="G34" s="89"/>
      <c r="H34" s="482"/>
      <c r="I34" s="482"/>
    </row>
    <row r="35" spans="1:9" s="125" customFormat="1" ht="15" customHeight="1" x14ac:dyDescent="0.25">
      <c r="A35" s="149">
        <v>44505</v>
      </c>
      <c r="B35" s="170">
        <v>197</v>
      </c>
      <c r="C35" s="482" t="s">
        <v>529</v>
      </c>
      <c r="D35" s="482"/>
      <c r="E35" s="482"/>
      <c r="F35" s="149"/>
      <c r="G35" s="89"/>
      <c r="H35" s="50"/>
      <c r="I35" s="161"/>
    </row>
    <row r="36" spans="1:9" s="125" customFormat="1" ht="15" customHeight="1" x14ac:dyDescent="0.25">
      <c r="A36" s="149">
        <v>44508</v>
      </c>
      <c r="B36" s="175">
        <v>2500</v>
      </c>
      <c r="C36" s="482" t="s">
        <v>626</v>
      </c>
      <c r="D36" s="482"/>
      <c r="E36" s="482"/>
      <c r="F36" s="149"/>
      <c r="G36" s="89"/>
      <c r="H36" s="475"/>
      <c r="I36" s="534"/>
    </row>
    <row r="37" spans="1:9" s="125" customFormat="1" ht="15" customHeight="1" x14ac:dyDescent="0.25">
      <c r="A37" s="149">
        <v>44508</v>
      </c>
      <c r="B37" s="170">
        <v>2.4</v>
      </c>
      <c r="C37" s="491" t="s">
        <v>217</v>
      </c>
      <c r="D37" s="512"/>
      <c r="E37" s="543"/>
      <c r="F37" s="149"/>
      <c r="G37" s="89"/>
      <c r="H37" s="145"/>
      <c r="I37" s="155"/>
    </row>
    <row r="38" spans="1:9" s="125" customFormat="1" ht="15" customHeight="1" x14ac:dyDescent="0.25">
      <c r="A38" s="149">
        <v>44508</v>
      </c>
      <c r="B38" s="170">
        <v>42</v>
      </c>
      <c r="C38" s="482" t="s">
        <v>239</v>
      </c>
      <c r="D38" s="482"/>
      <c r="E38" s="482"/>
      <c r="F38" s="149"/>
      <c r="G38" s="89"/>
      <c r="H38" s="145"/>
      <c r="I38" s="155"/>
    </row>
    <row r="39" spans="1:9" s="125" customFormat="1" ht="15" customHeight="1" x14ac:dyDescent="0.25">
      <c r="A39" s="149">
        <v>44509</v>
      </c>
      <c r="B39" s="170">
        <v>295</v>
      </c>
      <c r="C39" s="491" t="s">
        <v>919</v>
      </c>
      <c r="D39" s="512"/>
      <c r="E39" s="543"/>
      <c r="F39" s="149"/>
      <c r="G39" s="89"/>
      <c r="H39" s="475"/>
      <c r="I39" s="534"/>
    </row>
    <row r="40" spans="1:9" s="125" customFormat="1" ht="15" customHeight="1" x14ac:dyDescent="0.25">
      <c r="A40" s="149">
        <v>44509</v>
      </c>
      <c r="B40" s="170">
        <v>1.2</v>
      </c>
      <c r="C40" s="491" t="s">
        <v>217</v>
      </c>
      <c r="D40" s="512"/>
      <c r="E40" s="543"/>
      <c r="F40" s="149"/>
      <c r="G40" s="89"/>
      <c r="H40" s="145"/>
      <c r="I40" s="155"/>
    </row>
    <row r="41" spans="1:9" s="125" customFormat="1" ht="15" customHeight="1" x14ac:dyDescent="0.25">
      <c r="A41" s="149">
        <v>44511</v>
      </c>
      <c r="B41" s="170">
        <v>210.8</v>
      </c>
      <c r="C41" s="482" t="s">
        <v>273</v>
      </c>
      <c r="D41" s="482"/>
      <c r="E41" s="482"/>
      <c r="F41" s="149"/>
      <c r="G41" s="89"/>
      <c r="H41" s="475"/>
      <c r="I41" s="534"/>
    </row>
    <row r="42" spans="1:9" s="125" customFormat="1" ht="15" customHeight="1" x14ac:dyDescent="0.25">
      <c r="A42" s="149">
        <v>44513</v>
      </c>
      <c r="B42" s="170">
        <v>243.08</v>
      </c>
      <c r="C42" s="482" t="s">
        <v>935</v>
      </c>
      <c r="D42" s="482"/>
      <c r="E42" s="482"/>
      <c r="F42" s="149"/>
      <c r="G42" s="89"/>
      <c r="H42" s="475"/>
      <c r="I42" s="534"/>
    </row>
    <row r="43" spans="1:9" s="125" customFormat="1" ht="15" customHeight="1" x14ac:dyDescent="0.25">
      <c r="A43" s="149">
        <v>44513</v>
      </c>
      <c r="B43" s="170">
        <v>0.6</v>
      </c>
      <c r="C43" s="491" t="s">
        <v>217</v>
      </c>
      <c r="D43" s="512"/>
      <c r="E43" s="543"/>
      <c r="F43" s="149"/>
      <c r="G43" s="89"/>
      <c r="H43" s="145"/>
      <c r="I43" s="155"/>
    </row>
    <row r="44" spans="1:9" s="125" customFormat="1" ht="15" customHeight="1" x14ac:dyDescent="0.25">
      <c r="A44" s="149">
        <v>44513</v>
      </c>
      <c r="B44" s="170">
        <v>197</v>
      </c>
      <c r="C44" s="482" t="s">
        <v>529</v>
      </c>
      <c r="D44" s="482"/>
      <c r="E44" s="482"/>
      <c r="F44" s="149"/>
      <c r="G44" s="89"/>
      <c r="H44" s="145"/>
      <c r="I44" s="155"/>
    </row>
    <row r="45" spans="1:9" s="125" customFormat="1" ht="15" customHeight="1" x14ac:dyDescent="0.25">
      <c r="A45" s="149">
        <v>44514</v>
      </c>
      <c r="B45" s="170">
        <v>150</v>
      </c>
      <c r="C45" s="491" t="s">
        <v>936</v>
      </c>
      <c r="D45" s="512"/>
      <c r="E45" s="543"/>
      <c r="F45" s="149"/>
      <c r="G45" s="89"/>
      <c r="H45" s="475"/>
      <c r="I45" s="534"/>
    </row>
    <row r="46" spans="1:9" s="125" customFormat="1" ht="15" customHeight="1" x14ac:dyDescent="0.25">
      <c r="A46" s="149">
        <v>44514</v>
      </c>
      <c r="B46" s="170">
        <v>1.8</v>
      </c>
      <c r="C46" s="491" t="s">
        <v>217</v>
      </c>
      <c r="D46" s="512"/>
      <c r="E46" s="543"/>
      <c r="F46" s="149"/>
      <c r="G46" s="89"/>
      <c r="H46" s="475"/>
      <c r="I46" s="534"/>
    </row>
    <row r="47" spans="1:9" s="125" customFormat="1" ht="15" customHeight="1" x14ac:dyDescent="0.25">
      <c r="A47" s="149">
        <v>44515</v>
      </c>
      <c r="B47" s="170">
        <v>590</v>
      </c>
      <c r="C47" s="491" t="s">
        <v>919</v>
      </c>
      <c r="D47" s="512"/>
      <c r="E47" s="543"/>
      <c r="F47" s="149"/>
      <c r="G47" s="89"/>
      <c r="H47" s="475"/>
      <c r="I47" s="534"/>
    </row>
    <row r="48" spans="1:9" s="125" customFormat="1" ht="15" customHeight="1" x14ac:dyDescent="0.25">
      <c r="A48" s="149">
        <v>44515</v>
      </c>
      <c r="B48" s="170">
        <v>1.8</v>
      </c>
      <c r="C48" s="491" t="s">
        <v>217</v>
      </c>
      <c r="D48" s="512"/>
      <c r="E48" s="543"/>
      <c r="F48" s="149"/>
      <c r="G48" s="89"/>
      <c r="H48" s="145"/>
      <c r="I48" s="155"/>
    </row>
    <row r="49" spans="1:9" s="125" customFormat="1" ht="15" customHeight="1" x14ac:dyDescent="0.25">
      <c r="A49" s="149">
        <v>44515</v>
      </c>
      <c r="B49" s="170">
        <v>91.5</v>
      </c>
      <c r="C49" s="555" t="s">
        <v>727</v>
      </c>
      <c r="D49" s="551"/>
      <c r="E49" s="552"/>
      <c r="F49" s="149"/>
      <c r="G49" s="89"/>
      <c r="H49" s="475"/>
      <c r="I49" s="534"/>
    </row>
    <row r="50" spans="1:9" s="125" customFormat="1" ht="15" customHeight="1" x14ac:dyDescent="0.25">
      <c r="A50" s="149">
        <v>44515</v>
      </c>
      <c r="B50" s="170">
        <v>168.75</v>
      </c>
      <c r="C50" s="555" t="s">
        <v>727</v>
      </c>
      <c r="D50" s="551"/>
      <c r="E50" s="552"/>
      <c r="F50" s="149"/>
      <c r="G50" s="89"/>
      <c r="H50" s="475"/>
      <c r="I50" s="534"/>
    </row>
    <row r="51" spans="1:9" s="125" customFormat="1" ht="15" customHeight="1" x14ac:dyDescent="0.25">
      <c r="A51" s="149">
        <v>44515</v>
      </c>
      <c r="B51" s="170">
        <v>125</v>
      </c>
      <c r="C51" s="482" t="s">
        <v>937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44515</v>
      </c>
      <c r="B52" s="170">
        <v>1658</v>
      </c>
      <c r="C52" s="482" t="s">
        <v>938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44515</v>
      </c>
      <c r="B53" s="170">
        <v>331</v>
      </c>
      <c r="C53" s="491" t="s">
        <v>939</v>
      </c>
      <c r="D53" s="512"/>
      <c r="E53" s="543"/>
      <c r="F53" s="149"/>
      <c r="G53" s="89"/>
      <c r="H53" s="145"/>
      <c r="I53" s="155"/>
    </row>
    <row r="54" spans="1:9" s="125" customFormat="1" ht="15" customHeight="1" x14ac:dyDescent="0.25">
      <c r="A54" s="149">
        <v>44515</v>
      </c>
      <c r="B54" s="170">
        <v>183</v>
      </c>
      <c r="C54" s="569" t="s">
        <v>940</v>
      </c>
      <c r="D54" s="512"/>
      <c r="E54" s="543"/>
      <c r="F54" s="149"/>
      <c r="G54" s="89"/>
      <c r="H54" s="475"/>
      <c r="I54" s="534"/>
    </row>
    <row r="55" spans="1:9" s="125" customFormat="1" ht="15" customHeight="1" x14ac:dyDescent="0.25">
      <c r="A55" s="149">
        <v>44515</v>
      </c>
      <c r="B55" s="170">
        <v>120</v>
      </c>
      <c r="C55" s="482" t="s">
        <v>941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44515</v>
      </c>
      <c r="B56" s="170">
        <v>180</v>
      </c>
      <c r="C56" s="482" t="s">
        <v>942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44515</v>
      </c>
      <c r="B57" s="170">
        <v>860</v>
      </c>
      <c r="C57" s="482" t="s">
        <v>943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44515</v>
      </c>
      <c r="B58" s="175">
        <v>501</v>
      </c>
      <c r="C58" s="482" t="s">
        <v>944</v>
      </c>
      <c r="D58" s="482"/>
      <c r="E58" s="482"/>
      <c r="F58" s="149"/>
      <c r="G58" s="89"/>
      <c r="H58" s="475"/>
      <c r="I58" s="534"/>
    </row>
    <row r="59" spans="1:9" s="125" customFormat="1" ht="15" customHeight="1" x14ac:dyDescent="0.25">
      <c r="A59" s="149">
        <v>44517</v>
      </c>
      <c r="B59" s="170">
        <v>197</v>
      </c>
      <c r="C59" s="482" t="s">
        <v>529</v>
      </c>
      <c r="D59" s="482"/>
      <c r="E59" s="482"/>
      <c r="F59" s="149"/>
      <c r="G59" s="89"/>
      <c r="H59" s="145"/>
      <c r="I59" s="155"/>
    </row>
    <row r="60" spans="1:9" s="125" customFormat="1" ht="15" customHeight="1" x14ac:dyDescent="0.25">
      <c r="A60" s="149">
        <v>44520</v>
      </c>
      <c r="B60" s="170">
        <v>197</v>
      </c>
      <c r="C60" s="482" t="s">
        <v>529</v>
      </c>
      <c r="D60" s="482"/>
      <c r="E60" s="482"/>
      <c r="F60" s="149"/>
      <c r="G60" s="89"/>
      <c r="H60" s="145"/>
      <c r="I60" s="155"/>
    </row>
    <row r="61" spans="1:9" s="125" customFormat="1" ht="15" customHeight="1" x14ac:dyDescent="0.25">
      <c r="A61" s="149">
        <v>44522</v>
      </c>
      <c r="B61" s="170">
        <v>500</v>
      </c>
      <c r="C61" s="580" t="s">
        <v>628</v>
      </c>
      <c r="D61" s="581"/>
      <c r="E61" s="582"/>
      <c r="F61" s="149"/>
      <c r="G61" s="89"/>
      <c r="H61" s="145"/>
      <c r="I61" s="155"/>
    </row>
    <row r="62" spans="1:9" s="125" customFormat="1" ht="15" customHeight="1" x14ac:dyDescent="0.25">
      <c r="A62" s="149">
        <v>44522</v>
      </c>
      <c r="B62" s="170">
        <v>1.2</v>
      </c>
      <c r="C62" s="491" t="s">
        <v>217</v>
      </c>
      <c r="D62" s="512"/>
      <c r="E62" s="543"/>
      <c r="F62" s="149"/>
      <c r="G62" s="89"/>
      <c r="H62" s="475"/>
      <c r="I62" s="534"/>
    </row>
    <row r="63" spans="1:9" s="125" customFormat="1" ht="15" customHeight="1" x14ac:dyDescent="0.25">
      <c r="A63" s="149">
        <v>44524</v>
      </c>
      <c r="B63" s="170">
        <v>1650.82</v>
      </c>
      <c r="C63" s="482" t="s">
        <v>945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44524</v>
      </c>
      <c r="B64" s="170">
        <v>3.6</v>
      </c>
      <c r="C64" s="491" t="s">
        <v>217</v>
      </c>
      <c r="D64" s="512"/>
      <c r="E64" s="543"/>
      <c r="F64" s="149"/>
      <c r="G64" s="89"/>
      <c r="H64" s="145"/>
      <c r="I64" s="155"/>
    </row>
    <row r="65" spans="1:9" s="125" customFormat="1" ht="15" customHeight="1" x14ac:dyDescent="0.25">
      <c r="A65" s="149">
        <v>44526</v>
      </c>
      <c r="B65" s="170">
        <v>6991.7</v>
      </c>
      <c r="C65" s="491" t="s">
        <v>776</v>
      </c>
      <c r="D65" s="512"/>
      <c r="E65" s="543"/>
      <c r="F65" s="149"/>
      <c r="G65" s="89"/>
      <c r="H65" s="145"/>
      <c r="I65" s="155"/>
    </row>
    <row r="66" spans="1:9" s="125" customFormat="1" ht="15" customHeight="1" x14ac:dyDescent="0.25">
      <c r="A66" s="149">
        <v>44526</v>
      </c>
      <c r="B66" s="170">
        <v>197</v>
      </c>
      <c r="C66" s="482" t="s">
        <v>529</v>
      </c>
      <c r="D66" s="482"/>
      <c r="E66" s="482"/>
      <c r="F66" s="149"/>
      <c r="G66" s="89"/>
      <c r="H66" s="145"/>
      <c r="I66" s="155"/>
    </row>
    <row r="67" spans="1:9" s="125" customFormat="1" ht="15" customHeight="1" x14ac:dyDescent="0.25">
      <c r="A67" s="149">
        <v>44529</v>
      </c>
      <c r="B67" s="175">
        <v>2000</v>
      </c>
      <c r="C67" s="491" t="s">
        <v>946</v>
      </c>
      <c r="D67" s="512"/>
      <c r="E67" s="543"/>
      <c r="F67" s="149"/>
      <c r="G67" s="89"/>
      <c r="H67" s="145"/>
      <c r="I67" s="155"/>
    </row>
    <row r="68" spans="1:9" s="125" customFormat="1" ht="15" customHeight="1" x14ac:dyDescent="0.25">
      <c r="A68" s="149">
        <v>44529</v>
      </c>
      <c r="B68" s="170">
        <v>2.4</v>
      </c>
      <c r="C68" s="491" t="s">
        <v>217</v>
      </c>
      <c r="D68" s="512"/>
      <c r="E68" s="543"/>
      <c r="F68" s="149"/>
      <c r="G68" s="89"/>
      <c r="H68" s="145"/>
      <c r="I68" s="155"/>
    </row>
    <row r="69" spans="1:9" s="125" customFormat="1" ht="15" customHeight="1" x14ac:dyDescent="0.25">
      <c r="A69" s="149">
        <v>44529</v>
      </c>
      <c r="B69" s="170">
        <v>2825</v>
      </c>
      <c r="C69" s="544" t="s">
        <v>397</v>
      </c>
      <c r="D69" s="545"/>
      <c r="E69" s="546"/>
      <c r="F69" s="149"/>
      <c r="G69" s="89"/>
      <c r="H69" s="145"/>
      <c r="I69" s="155"/>
    </row>
    <row r="70" spans="1:9" s="125" customFormat="1" ht="15" customHeight="1" x14ac:dyDescent="0.25">
      <c r="A70" s="149">
        <v>44529</v>
      </c>
      <c r="B70" s="170">
        <v>2.4</v>
      </c>
      <c r="C70" s="491" t="s">
        <v>217</v>
      </c>
      <c r="D70" s="512"/>
      <c r="E70" s="543"/>
      <c r="F70" s="149"/>
      <c r="G70" s="89"/>
      <c r="H70" s="145"/>
      <c r="I70" s="155"/>
    </row>
    <row r="71" spans="1:9" s="125" customFormat="1" ht="15" customHeight="1" x14ac:dyDescent="0.25">
      <c r="A71" s="149">
        <v>44530</v>
      </c>
      <c r="B71" s="170">
        <v>941</v>
      </c>
      <c r="C71" s="550" t="s">
        <v>693</v>
      </c>
      <c r="D71" s="551"/>
      <c r="E71" s="552"/>
      <c r="F71" s="149"/>
      <c r="G71" s="89"/>
      <c r="H71" s="145"/>
      <c r="I71" s="155"/>
    </row>
    <row r="72" spans="1:9" s="125" customFormat="1" ht="15" customHeight="1" x14ac:dyDescent="0.25">
      <c r="A72" s="149">
        <v>44530</v>
      </c>
      <c r="B72" s="170">
        <v>0.6</v>
      </c>
      <c r="C72" s="491" t="s">
        <v>217</v>
      </c>
      <c r="D72" s="512"/>
      <c r="E72" s="543"/>
      <c r="F72" s="149"/>
      <c r="G72" s="89"/>
      <c r="H72" s="145"/>
      <c r="I72" s="155"/>
    </row>
    <row r="73" spans="1:9" s="125" customFormat="1" ht="15" customHeight="1" x14ac:dyDescent="0.25">
      <c r="A73" s="149">
        <v>44530</v>
      </c>
      <c r="B73" s="170">
        <v>941</v>
      </c>
      <c r="C73" s="547" t="s">
        <v>692</v>
      </c>
      <c r="D73" s="548"/>
      <c r="E73" s="549"/>
      <c r="F73" s="149"/>
      <c r="G73" s="89"/>
      <c r="H73" s="145"/>
      <c r="I73" s="155"/>
    </row>
    <row r="74" spans="1:9" s="125" customFormat="1" ht="15" customHeight="1" x14ac:dyDescent="0.25">
      <c r="A74" s="149">
        <v>44530</v>
      </c>
      <c r="B74" s="170">
        <v>941</v>
      </c>
      <c r="C74" s="547" t="s">
        <v>289</v>
      </c>
      <c r="D74" s="548"/>
      <c r="E74" s="549"/>
      <c r="F74" s="149"/>
      <c r="G74" s="89"/>
      <c r="H74" s="145"/>
      <c r="I74" s="155"/>
    </row>
    <row r="75" spans="1:9" s="125" customFormat="1" ht="15" customHeight="1" x14ac:dyDescent="0.25">
      <c r="A75" s="149">
        <v>44530</v>
      </c>
      <c r="B75" s="170">
        <v>1.2</v>
      </c>
      <c r="C75" s="491" t="s">
        <v>217</v>
      </c>
      <c r="D75" s="512"/>
      <c r="E75" s="543"/>
      <c r="F75" s="149"/>
      <c r="G75" s="89"/>
      <c r="H75" s="145"/>
      <c r="I75" s="155"/>
    </row>
    <row r="76" spans="1:9" s="125" customFormat="1" ht="15" customHeight="1" x14ac:dyDescent="0.25">
      <c r="A76" s="149">
        <v>44530</v>
      </c>
      <c r="B76" s="170">
        <v>200</v>
      </c>
      <c r="C76" s="491" t="s">
        <v>736</v>
      </c>
      <c r="D76" s="512"/>
      <c r="E76" s="543"/>
      <c r="F76" s="149"/>
      <c r="G76" s="89"/>
      <c r="H76" s="145"/>
      <c r="I76" s="155"/>
    </row>
    <row r="77" spans="1:9" s="125" customFormat="1" ht="15" customHeight="1" x14ac:dyDescent="0.25">
      <c r="A77" s="149">
        <v>44530</v>
      </c>
      <c r="B77" s="170">
        <v>0.6</v>
      </c>
      <c r="C77" s="491" t="s">
        <v>217</v>
      </c>
      <c r="D77" s="512"/>
      <c r="E77" s="543"/>
      <c r="F77" s="149"/>
      <c r="G77" s="89"/>
      <c r="H77" s="145"/>
      <c r="I77" s="155"/>
    </row>
    <row r="78" spans="1:9" s="125" customFormat="1" ht="15" customHeight="1" x14ac:dyDescent="0.25">
      <c r="A78" s="149">
        <v>44530</v>
      </c>
      <c r="B78" s="170">
        <v>16837.16</v>
      </c>
      <c r="C78" s="482" t="s">
        <v>343</v>
      </c>
      <c r="D78" s="482"/>
      <c r="E78" s="482"/>
      <c r="F78" s="149"/>
      <c r="G78" s="89"/>
      <c r="H78" s="145"/>
      <c r="I78" s="155"/>
    </row>
  </sheetData>
  <mergeCells count="114">
    <mergeCell ref="C75:E75"/>
    <mergeCell ref="C76:E76"/>
    <mergeCell ref="C77:E77"/>
    <mergeCell ref="C78:E78"/>
    <mergeCell ref="C69:E69"/>
    <mergeCell ref="C70:E70"/>
    <mergeCell ref="C71:E71"/>
    <mergeCell ref="C72:E72"/>
    <mergeCell ref="C73:E73"/>
    <mergeCell ref="C74:E74"/>
    <mergeCell ref="C63:E63"/>
    <mergeCell ref="C64:E64"/>
    <mergeCell ref="C65:E65"/>
    <mergeCell ref="C66:E66"/>
    <mergeCell ref="C67:E67"/>
    <mergeCell ref="C68:E68"/>
    <mergeCell ref="C60:E60"/>
    <mergeCell ref="C59:E59"/>
    <mergeCell ref="C61:E61"/>
    <mergeCell ref="C62:E62"/>
    <mergeCell ref="H62:I62"/>
    <mergeCell ref="C55:E55"/>
    <mergeCell ref="C56:E56"/>
    <mergeCell ref="C57:E57"/>
    <mergeCell ref="C58:E58"/>
    <mergeCell ref="H58:I58"/>
    <mergeCell ref="C50:E50"/>
    <mergeCell ref="H50:I50"/>
    <mergeCell ref="C51:E51"/>
    <mergeCell ref="C52:E52"/>
    <mergeCell ref="C53:E53"/>
    <mergeCell ref="C54:E54"/>
    <mergeCell ref="H54:I54"/>
    <mergeCell ref="C46:E46"/>
    <mergeCell ref="H46:I46"/>
    <mergeCell ref="C47:E47"/>
    <mergeCell ref="H47:I47"/>
    <mergeCell ref="C48:E48"/>
    <mergeCell ref="C49:E49"/>
    <mergeCell ref="H49:I49"/>
    <mergeCell ref="C42:E42"/>
    <mergeCell ref="H42:I42"/>
    <mergeCell ref="C43:E43"/>
    <mergeCell ref="C44:E44"/>
    <mergeCell ref="C45:E45"/>
    <mergeCell ref="H45:I45"/>
    <mergeCell ref="C38:E38"/>
    <mergeCell ref="C39:E39"/>
    <mergeCell ref="H39:I39"/>
    <mergeCell ref="C40:E40"/>
    <mergeCell ref="C41:E41"/>
    <mergeCell ref="H41:I41"/>
    <mergeCell ref="C34:E34"/>
    <mergeCell ref="H34:I34"/>
    <mergeCell ref="C35:E35"/>
    <mergeCell ref="C36:E36"/>
    <mergeCell ref="H36:I36"/>
    <mergeCell ref="C37:E37"/>
    <mergeCell ref="C30:E30"/>
    <mergeCell ref="C31:E31"/>
    <mergeCell ref="H31:I31"/>
    <mergeCell ref="C32:E32"/>
    <mergeCell ref="H32:I32"/>
    <mergeCell ref="C33:E33"/>
    <mergeCell ref="H33:I33"/>
    <mergeCell ref="C26:E26"/>
    <mergeCell ref="C27:E27"/>
    <mergeCell ref="C28:E28"/>
    <mergeCell ref="H28:I28"/>
    <mergeCell ref="C29:E29"/>
    <mergeCell ref="H29:I29"/>
    <mergeCell ref="C22:E22"/>
    <mergeCell ref="C23:E23"/>
    <mergeCell ref="H23:I23"/>
    <mergeCell ref="C24:E24"/>
    <mergeCell ref="C25:E25"/>
    <mergeCell ref="H25:I25"/>
    <mergeCell ref="C19:E19"/>
    <mergeCell ref="H19:I19"/>
    <mergeCell ref="C20:E20"/>
    <mergeCell ref="H20:I20"/>
    <mergeCell ref="C21:E21"/>
    <mergeCell ref="H21:I21"/>
    <mergeCell ref="C16:E16"/>
    <mergeCell ref="H16:I16"/>
    <mergeCell ref="C17:E17"/>
    <mergeCell ref="H17:I17"/>
    <mergeCell ref="C18:E18"/>
    <mergeCell ref="H18:I18"/>
    <mergeCell ref="C12:D12"/>
    <mergeCell ref="G12:H12"/>
    <mergeCell ref="A13:I13"/>
    <mergeCell ref="A14:I14"/>
    <mergeCell ref="A15:E15"/>
    <mergeCell ref="F15:I15"/>
    <mergeCell ref="C10:D10"/>
    <mergeCell ref="G10:H10"/>
    <mergeCell ref="C11:D11"/>
    <mergeCell ref="G11:H11"/>
    <mergeCell ref="C6:D6"/>
    <mergeCell ref="G6:H6"/>
    <mergeCell ref="C7:D7"/>
    <mergeCell ref="G7:H7"/>
    <mergeCell ref="C8:D8"/>
    <mergeCell ref="G8:H8"/>
    <mergeCell ref="C2:I2"/>
    <mergeCell ref="C3:F3"/>
    <mergeCell ref="G3:I3"/>
    <mergeCell ref="C4:D5"/>
    <mergeCell ref="E4:F4"/>
    <mergeCell ref="G4:H4"/>
    <mergeCell ref="I4:I5"/>
    <mergeCell ref="C9:D9"/>
    <mergeCell ref="G9:H9"/>
  </mergeCells>
  <pageMargins left="0.7" right="0.7" top="0.75" bottom="0.75" header="0.3" footer="0.3"/>
  <pageSetup paperSize="9" scale="77" orientation="landscape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opLeftCell="A61" zoomScaleNormal="100" workbookViewId="0">
      <selection activeCell="C82" sqref="C82"/>
    </sheetView>
  </sheetViews>
  <sheetFormatPr defaultRowHeight="15" x14ac:dyDescent="0.25"/>
  <cols>
    <col min="1" max="2" width="12" style="125" bestFit="1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6.7109375" style="125" customWidth="1"/>
    <col min="10" max="10" width="9.140625" style="125"/>
  </cols>
  <sheetData>
    <row r="1" spans="1:9" ht="15.75" thickBot="1" x14ac:dyDescent="0.3"/>
    <row r="2" spans="1:9" ht="21.75" customHeight="1" x14ac:dyDescent="0.35">
      <c r="C2" s="589" t="s">
        <v>947</v>
      </c>
      <c r="D2" s="590"/>
      <c r="E2" s="590"/>
      <c r="F2" s="590"/>
      <c r="G2" s="590"/>
      <c r="H2" s="590"/>
      <c r="I2" s="591"/>
    </row>
    <row r="3" spans="1:9" ht="21.75" customHeight="1" x14ac:dyDescent="0.25">
      <c r="C3" s="592" t="s">
        <v>748</v>
      </c>
      <c r="D3" s="593"/>
      <c r="E3" s="593"/>
      <c r="F3" s="594"/>
      <c r="G3" s="595">
        <v>85136</v>
      </c>
      <c r="H3" s="596"/>
      <c r="I3" s="597"/>
    </row>
    <row r="4" spans="1:9" x14ac:dyDescent="0.25">
      <c r="C4" s="598"/>
      <c r="D4" s="507"/>
      <c r="E4" s="367" t="s">
        <v>0</v>
      </c>
      <c r="F4" s="367"/>
      <c r="G4" s="599" t="s">
        <v>1</v>
      </c>
      <c r="H4" s="600"/>
      <c r="I4" s="601"/>
    </row>
    <row r="5" spans="1:9" x14ac:dyDescent="0.25">
      <c r="C5" s="598"/>
      <c r="D5" s="507"/>
      <c r="E5" s="15" t="s">
        <v>3</v>
      </c>
      <c r="F5" s="15" t="s">
        <v>2</v>
      </c>
      <c r="G5" s="15" t="s">
        <v>3</v>
      </c>
      <c r="H5" s="15"/>
      <c r="I5" s="601"/>
    </row>
    <row r="6" spans="1:9" ht="30.75" customHeight="1" x14ac:dyDescent="0.25">
      <c r="C6" s="583" t="s">
        <v>948</v>
      </c>
      <c r="D6" s="584"/>
      <c r="E6" s="156">
        <v>28064.639999999999</v>
      </c>
      <c r="F6" s="156">
        <v>15127.35</v>
      </c>
      <c r="G6" s="541">
        <v>0</v>
      </c>
      <c r="H6" s="542"/>
      <c r="I6" s="28"/>
    </row>
    <row r="7" spans="1:9" x14ac:dyDescent="0.25">
      <c r="C7" s="585" t="s">
        <v>3</v>
      </c>
      <c r="D7" s="586"/>
      <c r="E7" s="158">
        <v>52412.28</v>
      </c>
      <c r="F7" s="158">
        <v>60680.34</v>
      </c>
      <c r="G7" s="541">
        <v>0</v>
      </c>
      <c r="H7" s="542"/>
      <c r="I7" s="28"/>
    </row>
    <row r="8" spans="1:9" x14ac:dyDescent="0.25">
      <c r="C8" s="587" t="s">
        <v>625</v>
      </c>
      <c r="D8" s="588"/>
      <c r="E8" s="158">
        <v>16912.12</v>
      </c>
      <c r="F8" s="158">
        <v>3825.56</v>
      </c>
      <c r="G8" s="541">
        <v>0</v>
      </c>
      <c r="H8" s="542"/>
      <c r="I8" s="28"/>
    </row>
    <row r="9" spans="1:9" x14ac:dyDescent="0.25">
      <c r="C9" s="587" t="s">
        <v>840</v>
      </c>
      <c r="D9" s="588"/>
      <c r="E9" s="158">
        <v>0</v>
      </c>
      <c r="F9" s="158">
        <v>3025</v>
      </c>
      <c r="G9" s="541">
        <v>0</v>
      </c>
      <c r="H9" s="542"/>
      <c r="I9" s="28"/>
    </row>
    <row r="10" spans="1:9" x14ac:dyDescent="0.25">
      <c r="C10" s="587" t="s">
        <v>872</v>
      </c>
      <c r="D10" s="588"/>
      <c r="E10" s="158">
        <v>0</v>
      </c>
      <c r="F10" s="158">
        <v>0</v>
      </c>
      <c r="G10" s="541">
        <v>0</v>
      </c>
      <c r="H10" s="542"/>
      <c r="I10" s="28"/>
    </row>
    <row r="11" spans="1:9" x14ac:dyDescent="0.25">
      <c r="C11" s="585" t="s">
        <v>6</v>
      </c>
      <c r="D11" s="586"/>
      <c r="E11" s="158">
        <v>97315.839999999997</v>
      </c>
      <c r="F11" s="158">
        <v>71569.11</v>
      </c>
      <c r="G11" s="541">
        <v>0</v>
      </c>
      <c r="H11" s="542"/>
      <c r="I11" s="28"/>
    </row>
    <row r="12" spans="1:9" ht="36.75" customHeight="1" thickBot="1" x14ac:dyDescent="0.3">
      <c r="C12" s="602" t="s">
        <v>949</v>
      </c>
      <c r="D12" s="603"/>
      <c r="E12" s="157">
        <f>E6+E7+E8+E9+E10+F11-E11</f>
        <v>71642.31</v>
      </c>
      <c r="F12" s="157">
        <f>F6+F7+F8+F9+F10-F11</f>
        <v>11089.14</v>
      </c>
      <c r="G12" s="422">
        <f>G6+G7+G8+G9-G11</f>
        <v>0</v>
      </c>
      <c r="H12" s="422"/>
      <c r="I12" s="30"/>
    </row>
    <row r="13" spans="1:9" ht="15.75" thickBot="1" x14ac:dyDescent="0.3">
      <c r="A13" s="604"/>
      <c r="B13" s="604"/>
      <c r="C13" s="604"/>
      <c r="D13" s="604"/>
      <c r="E13" s="604"/>
      <c r="F13" s="604"/>
      <c r="G13" s="604"/>
      <c r="H13" s="604"/>
      <c r="I13" s="604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44531</v>
      </c>
      <c r="B17" s="170">
        <v>197</v>
      </c>
      <c r="C17" s="482" t="s">
        <v>529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44532</v>
      </c>
      <c r="B18" s="170">
        <v>197</v>
      </c>
      <c r="C18" s="482" t="s">
        <v>529</v>
      </c>
      <c r="D18" s="482"/>
      <c r="E18" s="482"/>
      <c r="F18" s="149"/>
      <c r="G18" s="89"/>
      <c r="H18" s="482"/>
      <c r="I18" s="482"/>
    </row>
    <row r="19" spans="1:9" s="125" customFormat="1" ht="15" customHeight="1" x14ac:dyDescent="0.25">
      <c r="A19" s="149">
        <v>44532</v>
      </c>
      <c r="B19" s="170">
        <v>2000</v>
      </c>
      <c r="C19" s="491" t="s">
        <v>919</v>
      </c>
      <c r="D19" s="512"/>
      <c r="E19" s="543"/>
      <c r="F19" s="149"/>
      <c r="G19" s="89"/>
      <c r="H19" s="482"/>
      <c r="I19" s="482"/>
    </row>
    <row r="20" spans="1:9" s="125" customFormat="1" ht="15" customHeight="1" x14ac:dyDescent="0.25">
      <c r="A20" s="149">
        <v>44532</v>
      </c>
      <c r="B20" s="170">
        <v>2.4</v>
      </c>
      <c r="C20" s="491" t="s">
        <v>217</v>
      </c>
      <c r="D20" s="512"/>
      <c r="E20" s="543"/>
      <c r="F20" s="149"/>
      <c r="G20" s="89"/>
      <c r="H20" s="482"/>
      <c r="I20" s="482"/>
    </row>
    <row r="21" spans="1:9" s="125" customFormat="1" ht="15" customHeight="1" x14ac:dyDescent="0.25">
      <c r="A21" s="149">
        <v>44534</v>
      </c>
      <c r="B21" s="170">
        <v>500</v>
      </c>
      <c r="C21" s="580" t="s">
        <v>628</v>
      </c>
      <c r="D21" s="581"/>
      <c r="E21" s="582"/>
      <c r="F21" s="149"/>
      <c r="G21" s="89"/>
      <c r="H21" s="475"/>
      <c r="I21" s="534"/>
    </row>
    <row r="22" spans="1:9" s="125" customFormat="1" ht="15" customHeight="1" x14ac:dyDescent="0.25">
      <c r="A22" s="149">
        <v>44534</v>
      </c>
      <c r="B22" s="170">
        <v>1.8</v>
      </c>
      <c r="C22" s="491" t="s">
        <v>217</v>
      </c>
      <c r="D22" s="512"/>
      <c r="E22" s="543"/>
      <c r="F22" s="149"/>
      <c r="G22" s="89"/>
      <c r="H22" s="145"/>
      <c r="I22" s="155"/>
    </row>
    <row r="23" spans="1:9" s="125" customFormat="1" ht="15" customHeight="1" x14ac:dyDescent="0.25">
      <c r="A23" s="149">
        <v>44536</v>
      </c>
      <c r="B23" s="175">
        <v>2500</v>
      </c>
      <c r="C23" s="482" t="s">
        <v>626</v>
      </c>
      <c r="D23" s="482"/>
      <c r="E23" s="482"/>
      <c r="F23" s="149"/>
      <c r="G23" s="89"/>
      <c r="H23" s="482"/>
      <c r="I23" s="482"/>
    </row>
    <row r="24" spans="1:9" s="125" customFormat="1" ht="15" customHeight="1" x14ac:dyDescent="0.25">
      <c r="A24" s="149">
        <v>44536</v>
      </c>
      <c r="B24" s="170">
        <v>2.4</v>
      </c>
      <c r="C24" s="491" t="s">
        <v>217</v>
      </c>
      <c r="D24" s="512"/>
      <c r="E24" s="543"/>
      <c r="F24" s="149"/>
      <c r="G24" s="89"/>
      <c r="H24" s="50"/>
      <c r="I24" s="161"/>
    </row>
    <row r="25" spans="1:9" s="125" customFormat="1" ht="15" customHeight="1" x14ac:dyDescent="0.25">
      <c r="A25" s="149">
        <v>44536</v>
      </c>
      <c r="B25" s="170">
        <v>3000.15</v>
      </c>
      <c r="C25" s="491" t="s">
        <v>950</v>
      </c>
      <c r="D25" s="512"/>
      <c r="E25" s="543"/>
      <c r="F25" s="149"/>
      <c r="G25" s="89"/>
      <c r="H25" s="475"/>
      <c r="I25" s="534"/>
    </row>
    <row r="26" spans="1:9" s="125" customFormat="1" ht="15" customHeight="1" x14ac:dyDescent="0.25">
      <c r="A26" s="149">
        <v>44536</v>
      </c>
      <c r="B26" s="170">
        <v>2.4</v>
      </c>
      <c r="C26" s="491" t="s">
        <v>217</v>
      </c>
      <c r="D26" s="512"/>
      <c r="E26" s="543"/>
      <c r="F26" s="149"/>
      <c r="G26" s="89"/>
      <c r="H26" s="145"/>
      <c r="I26" s="155"/>
    </row>
    <row r="27" spans="1:9" s="125" customFormat="1" ht="15" customHeight="1" x14ac:dyDescent="0.25">
      <c r="A27" s="149">
        <v>44536</v>
      </c>
      <c r="B27" s="163">
        <v>2853.89</v>
      </c>
      <c r="C27" s="548" t="s">
        <v>686</v>
      </c>
      <c r="D27" s="548"/>
      <c r="E27" s="549"/>
      <c r="F27" s="149"/>
      <c r="G27" s="89"/>
      <c r="H27" s="145"/>
      <c r="I27" s="155"/>
    </row>
    <row r="28" spans="1:9" s="125" customFormat="1" ht="15" customHeight="1" x14ac:dyDescent="0.25">
      <c r="A28" s="149">
        <v>44536</v>
      </c>
      <c r="B28" s="163">
        <v>3041.65</v>
      </c>
      <c r="C28" s="545" t="s">
        <v>687</v>
      </c>
      <c r="D28" s="545"/>
      <c r="E28" s="546"/>
      <c r="F28" s="149"/>
      <c r="G28" s="89"/>
      <c r="H28" s="482"/>
      <c r="I28" s="482"/>
    </row>
    <row r="29" spans="1:9" s="125" customFormat="1" ht="15" customHeight="1" x14ac:dyDescent="0.25">
      <c r="A29" s="149">
        <v>44536</v>
      </c>
      <c r="B29" s="163">
        <v>3602.47</v>
      </c>
      <c r="C29" s="548" t="s">
        <v>768</v>
      </c>
      <c r="D29" s="548"/>
      <c r="E29" s="549"/>
      <c r="F29" s="149"/>
      <c r="G29" s="89"/>
      <c r="H29" s="475"/>
      <c r="I29" s="534"/>
    </row>
    <row r="30" spans="1:9" s="125" customFormat="1" ht="15" customHeight="1" x14ac:dyDescent="0.25">
      <c r="A30" s="149">
        <v>44536</v>
      </c>
      <c r="B30" s="163">
        <v>3148.31</v>
      </c>
      <c r="C30" s="548" t="s">
        <v>725</v>
      </c>
      <c r="D30" s="548"/>
      <c r="E30" s="549"/>
      <c r="F30" s="149"/>
      <c r="G30" s="89"/>
      <c r="H30" s="145"/>
      <c r="I30" s="155"/>
    </row>
    <row r="31" spans="1:9" s="125" customFormat="1" ht="15" customHeight="1" x14ac:dyDescent="0.25">
      <c r="A31" s="149">
        <v>44536</v>
      </c>
      <c r="B31" s="163">
        <v>3508.56</v>
      </c>
      <c r="C31" s="548" t="s">
        <v>684</v>
      </c>
      <c r="D31" s="548"/>
      <c r="E31" s="549"/>
      <c r="F31" s="149"/>
      <c r="G31" s="89"/>
      <c r="H31" s="482"/>
      <c r="I31" s="482"/>
    </row>
    <row r="32" spans="1:9" s="125" customFormat="1" ht="15" customHeight="1" x14ac:dyDescent="0.25">
      <c r="A32" s="149">
        <v>44536</v>
      </c>
      <c r="B32" s="163">
        <v>3521.98</v>
      </c>
      <c r="C32" s="548" t="s">
        <v>683</v>
      </c>
      <c r="D32" s="548"/>
      <c r="E32" s="549"/>
      <c r="F32" s="149"/>
      <c r="G32" s="89"/>
      <c r="H32" s="482"/>
      <c r="I32" s="482"/>
    </row>
    <row r="33" spans="1:9" s="125" customFormat="1" ht="15" customHeight="1" x14ac:dyDescent="0.25">
      <c r="A33" s="149">
        <v>44536</v>
      </c>
      <c r="B33" s="163">
        <v>3268.31</v>
      </c>
      <c r="C33" s="548" t="s">
        <v>699</v>
      </c>
      <c r="D33" s="548"/>
      <c r="E33" s="549"/>
      <c r="F33" s="149"/>
      <c r="G33" s="89"/>
      <c r="H33" s="475"/>
      <c r="I33" s="534"/>
    </row>
    <row r="34" spans="1:9" s="125" customFormat="1" ht="15" customHeight="1" x14ac:dyDescent="0.25">
      <c r="A34" s="149">
        <v>44536</v>
      </c>
      <c r="B34" s="163">
        <v>3468.31</v>
      </c>
      <c r="C34" s="548" t="s">
        <v>388</v>
      </c>
      <c r="D34" s="548"/>
      <c r="E34" s="549"/>
      <c r="F34" s="149"/>
      <c r="G34" s="89"/>
      <c r="H34" s="482"/>
      <c r="I34" s="482"/>
    </row>
    <row r="35" spans="1:9" s="125" customFormat="1" ht="15" customHeight="1" x14ac:dyDescent="0.25">
      <c r="A35" s="149">
        <v>44536</v>
      </c>
      <c r="B35" s="163">
        <v>3548.81</v>
      </c>
      <c r="C35" s="548" t="s">
        <v>681</v>
      </c>
      <c r="D35" s="548"/>
      <c r="E35" s="549"/>
      <c r="F35" s="149"/>
      <c r="G35" s="89"/>
      <c r="H35" s="50"/>
      <c r="I35" s="161"/>
    </row>
    <row r="36" spans="1:9" s="125" customFormat="1" ht="15" customHeight="1" x14ac:dyDescent="0.25">
      <c r="A36" s="149">
        <v>44536</v>
      </c>
      <c r="B36" s="163">
        <v>3602.47</v>
      </c>
      <c r="C36" s="545" t="s">
        <v>816</v>
      </c>
      <c r="D36" s="545"/>
      <c r="E36" s="546"/>
      <c r="F36" s="149"/>
      <c r="G36" s="89"/>
      <c r="H36" s="475"/>
      <c r="I36" s="534"/>
    </row>
    <row r="37" spans="1:9" s="125" customFormat="1" ht="15" customHeight="1" x14ac:dyDescent="0.25">
      <c r="A37" s="149">
        <v>44536</v>
      </c>
      <c r="B37" s="163">
        <v>3562.22</v>
      </c>
      <c r="C37" s="548" t="s">
        <v>726</v>
      </c>
      <c r="D37" s="548"/>
      <c r="E37" s="549"/>
      <c r="F37" s="149"/>
      <c r="G37" s="89"/>
      <c r="H37" s="145"/>
      <c r="I37" s="155"/>
    </row>
    <row r="38" spans="1:9" s="125" customFormat="1" ht="15" customHeight="1" x14ac:dyDescent="0.25">
      <c r="A38" s="149">
        <v>44536</v>
      </c>
      <c r="B38" s="163">
        <v>1974.98</v>
      </c>
      <c r="C38" s="548" t="s">
        <v>951</v>
      </c>
      <c r="D38" s="548"/>
      <c r="E38" s="549"/>
      <c r="F38" s="149"/>
      <c r="G38" s="89"/>
      <c r="H38" s="145"/>
      <c r="I38" s="155"/>
    </row>
    <row r="39" spans="1:9" s="125" customFormat="1" ht="15" customHeight="1" x14ac:dyDescent="0.25">
      <c r="A39" s="149">
        <v>44537</v>
      </c>
      <c r="B39" s="170">
        <v>31</v>
      </c>
      <c r="C39" s="482" t="s">
        <v>239</v>
      </c>
      <c r="D39" s="482"/>
      <c r="E39" s="482"/>
      <c r="F39" s="149"/>
      <c r="G39" s="89"/>
      <c r="H39" s="475"/>
      <c r="I39" s="534"/>
    </row>
    <row r="40" spans="1:9" s="125" customFormat="1" ht="15" customHeight="1" x14ac:dyDescent="0.25">
      <c r="A40" s="149">
        <v>44539</v>
      </c>
      <c r="B40" s="170">
        <v>179</v>
      </c>
      <c r="C40" s="482" t="s">
        <v>529</v>
      </c>
      <c r="D40" s="482"/>
      <c r="E40" s="482"/>
      <c r="F40" s="149"/>
      <c r="G40" s="89"/>
      <c r="H40" s="145"/>
      <c r="I40" s="155"/>
    </row>
    <row r="41" spans="1:9" s="125" customFormat="1" ht="15" customHeight="1" x14ac:dyDescent="0.25">
      <c r="A41" s="149">
        <v>44543</v>
      </c>
      <c r="B41" s="170">
        <v>750</v>
      </c>
      <c r="C41" s="580" t="s">
        <v>628</v>
      </c>
      <c r="D41" s="581"/>
      <c r="E41" s="582"/>
      <c r="F41" s="149"/>
      <c r="G41" s="89"/>
      <c r="H41" s="475"/>
      <c r="I41" s="534"/>
    </row>
    <row r="42" spans="1:9" s="125" customFormat="1" ht="15" customHeight="1" x14ac:dyDescent="0.25">
      <c r="A42" s="149">
        <v>44543</v>
      </c>
      <c r="B42" s="170">
        <v>1.2</v>
      </c>
      <c r="C42" s="491" t="s">
        <v>217</v>
      </c>
      <c r="D42" s="512"/>
      <c r="E42" s="543"/>
      <c r="F42" s="149"/>
      <c r="G42" s="89"/>
      <c r="H42" s="475"/>
      <c r="I42" s="534"/>
    </row>
    <row r="43" spans="1:9" s="125" customFormat="1" ht="15" customHeight="1" x14ac:dyDescent="0.25">
      <c r="A43" s="149">
        <v>44543</v>
      </c>
      <c r="B43" s="170">
        <v>2720</v>
      </c>
      <c r="C43" s="491" t="s">
        <v>946</v>
      </c>
      <c r="D43" s="512"/>
      <c r="E43" s="543"/>
      <c r="F43" s="149"/>
      <c r="G43" s="89"/>
      <c r="H43" s="145"/>
      <c r="I43" s="155"/>
    </row>
    <row r="44" spans="1:9" s="125" customFormat="1" ht="15" customHeight="1" x14ac:dyDescent="0.25">
      <c r="A44" s="149">
        <v>44543</v>
      </c>
      <c r="B44" s="170">
        <v>2.4</v>
      </c>
      <c r="C44" s="491" t="s">
        <v>217</v>
      </c>
      <c r="D44" s="512"/>
      <c r="E44" s="543"/>
      <c r="F44" s="149"/>
      <c r="G44" s="89"/>
      <c r="H44" s="145"/>
      <c r="I44" s="155"/>
    </row>
    <row r="45" spans="1:9" s="125" customFormat="1" ht="15" customHeight="1" x14ac:dyDescent="0.25">
      <c r="A45" s="149">
        <v>44543</v>
      </c>
      <c r="B45" s="170">
        <v>2944</v>
      </c>
      <c r="C45" s="491" t="s">
        <v>919</v>
      </c>
      <c r="D45" s="512"/>
      <c r="E45" s="543"/>
      <c r="F45" s="149"/>
      <c r="G45" s="89"/>
      <c r="H45" s="475"/>
      <c r="I45" s="534"/>
    </row>
    <row r="46" spans="1:9" s="125" customFormat="1" ht="15" customHeight="1" x14ac:dyDescent="0.25">
      <c r="A46" s="149">
        <v>44543</v>
      </c>
      <c r="B46" s="170">
        <v>2.4</v>
      </c>
      <c r="C46" s="491" t="s">
        <v>217</v>
      </c>
      <c r="D46" s="512"/>
      <c r="E46" s="543"/>
      <c r="F46" s="149"/>
      <c r="G46" s="89"/>
      <c r="H46" s="475"/>
      <c r="I46" s="534"/>
    </row>
    <row r="47" spans="1:9" s="125" customFormat="1" ht="15" customHeight="1" x14ac:dyDescent="0.25">
      <c r="A47" s="149">
        <v>44544</v>
      </c>
      <c r="B47" s="163">
        <v>75</v>
      </c>
      <c r="C47" s="482" t="s">
        <v>908</v>
      </c>
      <c r="D47" s="482"/>
      <c r="E47" s="482"/>
      <c r="F47" s="149"/>
      <c r="G47" s="89"/>
      <c r="H47" s="475"/>
      <c r="I47" s="534"/>
    </row>
    <row r="48" spans="1:9" s="125" customFormat="1" ht="15" customHeight="1" x14ac:dyDescent="0.25">
      <c r="A48" s="149">
        <v>44544</v>
      </c>
      <c r="B48" s="163">
        <v>273</v>
      </c>
      <c r="C48" s="482" t="s">
        <v>937</v>
      </c>
      <c r="D48" s="482"/>
      <c r="E48" s="482"/>
      <c r="F48" s="149"/>
      <c r="G48" s="89"/>
      <c r="H48" s="145"/>
      <c r="I48" s="155"/>
    </row>
    <row r="49" spans="1:9" s="125" customFormat="1" ht="15" customHeight="1" x14ac:dyDescent="0.25">
      <c r="A49" s="149">
        <v>44544</v>
      </c>
      <c r="B49" s="163">
        <v>2187</v>
      </c>
      <c r="C49" s="482" t="s">
        <v>938</v>
      </c>
      <c r="D49" s="482"/>
      <c r="E49" s="482"/>
      <c r="F49" s="149"/>
      <c r="G49" s="89"/>
      <c r="H49" s="475"/>
      <c r="I49" s="534"/>
    </row>
    <row r="50" spans="1:9" s="125" customFormat="1" ht="15" customHeight="1" x14ac:dyDescent="0.25">
      <c r="A50" s="149">
        <v>44544</v>
      </c>
      <c r="B50" s="163">
        <v>498</v>
      </c>
      <c r="C50" s="482" t="s">
        <v>939</v>
      </c>
      <c r="D50" s="482"/>
      <c r="E50" s="482"/>
      <c r="F50" s="149"/>
      <c r="G50" s="89"/>
      <c r="H50" s="475"/>
      <c r="I50" s="534"/>
    </row>
    <row r="51" spans="1:9" s="125" customFormat="1" ht="15" customHeight="1" x14ac:dyDescent="0.25">
      <c r="A51" s="149">
        <v>44544</v>
      </c>
      <c r="B51" s="163">
        <v>248</v>
      </c>
      <c r="C51" s="482" t="s">
        <v>940</v>
      </c>
      <c r="D51" s="482"/>
      <c r="E51" s="482"/>
      <c r="F51" s="149"/>
      <c r="G51" s="89"/>
      <c r="H51" s="145"/>
      <c r="I51" s="155"/>
    </row>
    <row r="52" spans="1:9" s="125" customFormat="1" ht="15" customHeight="1" x14ac:dyDescent="0.25">
      <c r="A52" s="149">
        <v>44544</v>
      </c>
      <c r="B52" s="163">
        <v>118</v>
      </c>
      <c r="C52" s="482" t="s">
        <v>941</v>
      </c>
      <c r="D52" s="482"/>
      <c r="E52" s="482"/>
      <c r="F52" s="149"/>
      <c r="G52" s="89"/>
      <c r="H52" s="145"/>
      <c r="I52" s="155"/>
    </row>
    <row r="53" spans="1:9" s="125" customFormat="1" ht="15" customHeight="1" x14ac:dyDescent="0.25">
      <c r="A53" s="149">
        <v>44544</v>
      </c>
      <c r="B53" s="163">
        <v>2289</v>
      </c>
      <c r="C53" s="482" t="s">
        <v>952</v>
      </c>
      <c r="D53" s="482"/>
      <c r="E53" s="482"/>
      <c r="F53" s="149"/>
      <c r="G53" s="89"/>
      <c r="H53" s="145"/>
      <c r="I53" s="155"/>
    </row>
    <row r="54" spans="1:9" s="125" customFormat="1" ht="15" customHeight="1" x14ac:dyDescent="0.25">
      <c r="A54" s="149">
        <v>44544</v>
      </c>
      <c r="B54" s="163">
        <v>97</v>
      </c>
      <c r="C54" s="482" t="s">
        <v>942</v>
      </c>
      <c r="D54" s="482"/>
      <c r="E54" s="482"/>
      <c r="F54" s="149"/>
      <c r="G54" s="89"/>
      <c r="H54" s="475"/>
      <c r="I54" s="534"/>
    </row>
    <row r="55" spans="1:9" s="125" customFormat="1" ht="15" customHeight="1" x14ac:dyDescent="0.25">
      <c r="A55" s="149">
        <v>44544</v>
      </c>
      <c r="B55" s="163">
        <v>802</v>
      </c>
      <c r="C55" s="482" t="s">
        <v>943</v>
      </c>
      <c r="D55" s="482"/>
      <c r="E55" s="482"/>
      <c r="F55" s="149"/>
      <c r="G55" s="89"/>
      <c r="H55" s="145"/>
      <c r="I55" s="155"/>
    </row>
    <row r="56" spans="1:9" s="125" customFormat="1" ht="15" customHeight="1" x14ac:dyDescent="0.25">
      <c r="A56" s="149">
        <v>44544</v>
      </c>
      <c r="B56" s="163">
        <v>589</v>
      </c>
      <c r="C56" s="482" t="s">
        <v>944</v>
      </c>
      <c r="D56" s="482"/>
      <c r="E56" s="482"/>
      <c r="F56" s="149"/>
      <c r="G56" s="89"/>
      <c r="H56" s="145"/>
      <c r="I56" s="155"/>
    </row>
    <row r="57" spans="1:9" s="125" customFormat="1" ht="15" customHeight="1" x14ac:dyDescent="0.25">
      <c r="A57" s="149">
        <v>44546</v>
      </c>
      <c r="B57" s="170">
        <v>179</v>
      </c>
      <c r="C57" s="482" t="s">
        <v>529</v>
      </c>
      <c r="D57" s="482"/>
      <c r="E57" s="482"/>
      <c r="F57" s="149"/>
      <c r="G57" s="89"/>
      <c r="H57" s="145"/>
      <c r="I57" s="155"/>
    </row>
    <row r="58" spans="1:9" s="125" customFormat="1" ht="15" customHeight="1" x14ac:dyDescent="0.25">
      <c r="A58" s="149">
        <v>44552</v>
      </c>
      <c r="B58" s="175">
        <v>500</v>
      </c>
      <c r="C58" s="580" t="s">
        <v>628</v>
      </c>
      <c r="D58" s="581"/>
      <c r="E58" s="582"/>
      <c r="F58" s="149"/>
      <c r="G58" s="89"/>
      <c r="H58" s="475"/>
      <c r="I58" s="534"/>
    </row>
    <row r="59" spans="1:9" s="125" customFormat="1" ht="15" customHeight="1" x14ac:dyDescent="0.25">
      <c r="A59" s="149">
        <v>44552</v>
      </c>
      <c r="B59" s="170">
        <v>1.2</v>
      </c>
      <c r="C59" s="491" t="s">
        <v>217</v>
      </c>
      <c r="D59" s="512"/>
      <c r="E59" s="543"/>
      <c r="F59" s="149"/>
      <c r="G59" s="89"/>
      <c r="H59" s="145"/>
      <c r="I59" s="155"/>
    </row>
    <row r="60" spans="1:9" s="125" customFormat="1" ht="15" customHeight="1" x14ac:dyDescent="0.25">
      <c r="A60" s="149">
        <v>44552</v>
      </c>
      <c r="B60" s="170">
        <v>179</v>
      </c>
      <c r="C60" s="482" t="s">
        <v>529</v>
      </c>
      <c r="D60" s="482"/>
      <c r="E60" s="482"/>
      <c r="F60" s="149"/>
      <c r="G60" s="89"/>
      <c r="H60" s="145"/>
      <c r="I60" s="155"/>
    </row>
    <row r="61" spans="1:9" s="125" customFormat="1" ht="15" customHeight="1" x14ac:dyDescent="0.25">
      <c r="A61" s="149">
        <v>44553</v>
      </c>
      <c r="B61" s="170">
        <v>991</v>
      </c>
      <c r="C61" s="491" t="s">
        <v>919</v>
      </c>
      <c r="D61" s="512"/>
      <c r="E61" s="543"/>
      <c r="F61" s="149"/>
      <c r="G61" s="89"/>
      <c r="H61" s="145"/>
      <c r="I61" s="155"/>
    </row>
    <row r="62" spans="1:9" s="125" customFormat="1" ht="15" customHeight="1" x14ac:dyDescent="0.25">
      <c r="A62" s="149">
        <v>44553</v>
      </c>
      <c r="B62" s="170">
        <v>1.2</v>
      </c>
      <c r="C62" s="491" t="s">
        <v>217</v>
      </c>
      <c r="D62" s="512"/>
      <c r="E62" s="543"/>
      <c r="F62" s="149"/>
      <c r="G62" s="89"/>
      <c r="H62" s="475"/>
      <c r="I62" s="534"/>
    </row>
    <row r="63" spans="1:9" s="125" customFormat="1" ht="15" customHeight="1" x14ac:dyDescent="0.25">
      <c r="A63" s="149">
        <v>44554</v>
      </c>
      <c r="B63" s="170">
        <v>500</v>
      </c>
      <c r="C63" s="482" t="s">
        <v>736</v>
      </c>
      <c r="D63" s="482"/>
      <c r="E63" s="482"/>
      <c r="F63" s="149"/>
      <c r="G63" s="89"/>
      <c r="H63" s="145"/>
      <c r="I63" s="155"/>
    </row>
    <row r="64" spans="1:9" s="125" customFormat="1" ht="15" customHeight="1" x14ac:dyDescent="0.25">
      <c r="A64" s="149">
        <v>44554</v>
      </c>
      <c r="B64" s="170">
        <v>0.6</v>
      </c>
      <c r="C64" s="491" t="s">
        <v>217</v>
      </c>
      <c r="D64" s="512"/>
      <c r="E64" s="543"/>
      <c r="F64" s="149"/>
      <c r="G64" s="89"/>
      <c r="H64" s="145"/>
      <c r="I64" s="155"/>
    </row>
    <row r="65" spans="1:9" s="125" customFormat="1" ht="15" customHeight="1" x14ac:dyDescent="0.25">
      <c r="A65" s="149">
        <v>44556</v>
      </c>
      <c r="B65" s="170">
        <v>179</v>
      </c>
      <c r="C65" s="482" t="s">
        <v>529</v>
      </c>
      <c r="D65" s="482"/>
      <c r="E65" s="482"/>
      <c r="F65" s="149"/>
      <c r="G65" s="89"/>
      <c r="H65" s="145"/>
      <c r="I65" s="155"/>
    </row>
    <row r="66" spans="1:9" s="125" customFormat="1" ht="15" customHeight="1" x14ac:dyDescent="0.25">
      <c r="A66" s="149">
        <v>44557</v>
      </c>
      <c r="B66" s="163">
        <v>6223.8</v>
      </c>
      <c r="C66" s="491" t="s">
        <v>776</v>
      </c>
      <c r="D66" s="512"/>
      <c r="E66" s="543"/>
      <c r="F66" s="149"/>
      <c r="G66" s="89"/>
      <c r="H66" s="145"/>
      <c r="I66" s="155"/>
    </row>
    <row r="67" spans="1:9" s="125" customFormat="1" ht="15" customHeight="1" x14ac:dyDescent="0.25">
      <c r="A67" s="149">
        <v>44560</v>
      </c>
      <c r="B67" s="170">
        <v>179</v>
      </c>
      <c r="C67" s="482" t="s">
        <v>529</v>
      </c>
      <c r="D67" s="482"/>
      <c r="E67" s="482"/>
      <c r="F67" s="149"/>
      <c r="G67" s="89"/>
      <c r="H67" s="145"/>
      <c r="I67" s="155"/>
    </row>
    <row r="68" spans="1:9" s="125" customFormat="1" ht="15" customHeight="1" x14ac:dyDescent="0.25">
      <c r="A68" s="149">
        <v>44560</v>
      </c>
      <c r="B68" s="170">
        <v>4895</v>
      </c>
      <c r="C68" s="482" t="s">
        <v>953</v>
      </c>
      <c r="D68" s="482"/>
      <c r="E68" s="482"/>
      <c r="F68" s="149"/>
      <c r="G68" s="89"/>
      <c r="H68" s="145"/>
      <c r="I68" s="155"/>
    </row>
    <row r="69" spans="1:9" s="125" customFormat="1" ht="15" customHeight="1" x14ac:dyDescent="0.25">
      <c r="A69" s="149">
        <v>44561</v>
      </c>
      <c r="B69" s="170">
        <v>2825</v>
      </c>
      <c r="C69" s="544" t="s">
        <v>397</v>
      </c>
      <c r="D69" s="545"/>
      <c r="E69" s="546"/>
      <c r="F69" s="149"/>
      <c r="G69" s="89"/>
      <c r="H69" s="145"/>
      <c r="I69" s="155"/>
    </row>
    <row r="70" spans="1:9" s="125" customFormat="1" ht="15" customHeight="1" x14ac:dyDescent="0.25">
      <c r="A70" s="149">
        <v>44561</v>
      </c>
      <c r="B70" s="170">
        <v>2.4</v>
      </c>
      <c r="C70" s="491" t="s">
        <v>217</v>
      </c>
      <c r="D70" s="512"/>
      <c r="E70" s="543"/>
      <c r="F70" s="149"/>
      <c r="G70" s="89"/>
      <c r="H70" s="145"/>
      <c r="I70" s="155"/>
    </row>
    <row r="71" spans="1:9" s="125" customFormat="1" ht="15" customHeight="1" x14ac:dyDescent="0.25">
      <c r="A71" s="149">
        <v>44561</v>
      </c>
      <c r="B71" s="170">
        <v>941</v>
      </c>
      <c r="C71" s="550" t="s">
        <v>693</v>
      </c>
      <c r="D71" s="551"/>
      <c r="E71" s="552"/>
      <c r="F71" s="149"/>
      <c r="G71" s="89"/>
      <c r="H71" s="145"/>
      <c r="I71" s="155"/>
    </row>
    <row r="72" spans="1:9" s="125" customFormat="1" ht="15" customHeight="1" x14ac:dyDescent="0.25">
      <c r="A72" s="149">
        <v>44561</v>
      </c>
      <c r="B72" s="170">
        <v>0.6</v>
      </c>
      <c r="C72" s="491" t="s">
        <v>217</v>
      </c>
      <c r="D72" s="512"/>
      <c r="E72" s="543"/>
      <c r="F72" s="149"/>
      <c r="G72" s="89"/>
      <c r="H72" s="145"/>
      <c r="I72" s="155"/>
    </row>
    <row r="73" spans="1:9" s="125" customFormat="1" ht="15" customHeight="1" x14ac:dyDescent="0.25">
      <c r="A73" s="149">
        <v>44561</v>
      </c>
      <c r="B73" s="170">
        <v>941</v>
      </c>
      <c r="C73" s="547" t="s">
        <v>692</v>
      </c>
      <c r="D73" s="548"/>
      <c r="E73" s="549"/>
      <c r="F73" s="149"/>
      <c r="G73" s="89"/>
      <c r="H73" s="145"/>
      <c r="I73" s="155"/>
    </row>
    <row r="74" spans="1:9" s="125" customFormat="1" ht="15" customHeight="1" x14ac:dyDescent="0.25">
      <c r="A74" s="149">
        <v>44561</v>
      </c>
      <c r="B74" s="170">
        <v>941</v>
      </c>
      <c r="C74" s="547" t="s">
        <v>289</v>
      </c>
      <c r="D74" s="548"/>
      <c r="E74" s="549"/>
      <c r="F74" s="149"/>
      <c r="G74" s="89"/>
      <c r="H74" s="145"/>
      <c r="I74" s="155"/>
    </row>
    <row r="75" spans="1:9" s="125" customFormat="1" ht="15" customHeight="1" x14ac:dyDescent="0.25">
      <c r="A75" s="149">
        <v>44561</v>
      </c>
      <c r="B75" s="170">
        <v>1.2</v>
      </c>
      <c r="C75" s="491" t="s">
        <v>217</v>
      </c>
      <c r="D75" s="512"/>
      <c r="E75" s="543"/>
      <c r="F75" s="149"/>
      <c r="G75" s="89"/>
      <c r="H75" s="145"/>
      <c r="I75" s="155"/>
    </row>
    <row r="76" spans="1:9" s="125" customFormat="1" ht="15" customHeight="1" x14ac:dyDescent="0.25">
      <c r="A76" s="149">
        <v>44561</v>
      </c>
      <c r="B76" s="163">
        <v>16523.73</v>
      </c>
      <c r="C76" s="482" t="s">
        <v>343</v>
      </c>
      <c r="D76" s="482"/>
      <c r="E76" s="482"/>
      <c r="F76" s="149"/>
      <c r="G76" s="89"/>
      <c r="H76" s="145"/>
      <c r="I76" s="155"/>
    </row>
  </sheetData>
  <mergeCells count="112">
    <mergeCell ref="C6:D6"/>
    <mergeCell ref="G6:H6"/>
    <mergeCell ref="C7:D7"/>
    <mergeCell ref="G7:H7"/>
    <mergeCell ref="C8:D8"/>
    <mergeCell ref="G8:H8"/>
    <mergeCell ref="C2:I2"/>
    <mergeCell ref="C3:F3"/>
    <mergeCell ref="G3:I3"/>
    <mergeCell ref="C4:D5"/>
    <mergeCell ref="E4:F4"/>
    <mergeCell ref="G4:H4"/>
    <mergeCell ref="I4:I5"/>
    <mergeCell ref="C12:D12"/>
    <mergeCell ref="G12:H12"/>
    <mergeCell ref="A13:I13"/>
    <mergeCell ref="A14:I14"/>
    <mergeCell ref="A15:E15"/>
    <mergeCell ref="F15:I15"/>
    <mergeCell ref="C9:D9"/>
    <mergeCell ref="G9:H9"/>
    <mergeCell ref="C10:D10"/>
    <mergeCell ref="G10:H10"/>
    <mergeCell ref="C11:D11"/>
    <mergeCell ref="G11:H11"/>
    <mergeCell ref="C19:E19"/>
    <mergeCell ref="H19:I19"/>
    <mergeCell ref="C20:E20"/>
    <mergeCell ref="H20:I20"/>
    <mergeCell ref="C21:E21"/>
    <mergeCell ref="H21:I21"/>
    <mergeCell ref="C16:E16"/>
    <mergeCell ref="H16:I16"/>
    <mergeCell ref="C17:E17"/>
    <mergeCell ref="H17:I17"/>
    <mergeCell ref="C18:E18"/>
    <mergeCell ref="H18:I18"/>
    <mergeCell ref="C26:E26"/>
    <mergeCell ref="C27:E27"/>
    <mergeCell ref="C28:E28"/>
    <mergeCell ref="H28:I28"/>
    <mergeCell ref="C29:E29"/>
    <mergeCell ref="H29:I29"/>
    <mergeCell ref="C22:E22"/>
    <mergeCell ref="C23:E23"/>
    <mergeCell ref="H23:I23"/>
    <mergeCell ref="C24:E24"/>
    <mergeCell ref="C25:E25"/>
    <mergeCell ref="H25:I25"/>
    <mergeCell ref="C34:E34"/>
    <mergeCell ref="H34:I34"/>
    <mergeCell ref="C35:E35"/>
    <mergeCell ref="C36:E36"/>
    <mergeCell ref="H36:I36"/>
    <mergeCell ref="C37:E37"/>
    <mergeCell ref="C30:E30"/>
    <mergeCell ref="C31:E31"/>
    <mergeCell ref="H31:I31"/>
    <mergeCell ref="C32:E32"/>
    <mergeCell ref="H32:I32"/>
    <mergeCell ref="C33:E33"/>
    <mergeCell ref="H33:I33"/>
    <mergeCell ref="C42:E42"/>
    <mergeCell ref="H42:I42"/>
    <mergeCell ref="C43:E43"/>
    <mergeCell ref="C44:E44"/>
    <mergeCell ref="C45:E45"/>
    <mergeCell ref="H45:I45"/>
    <mergeCell ref="C38:E38"/>
    <mergeCell ref="C39:E39"/>
    <mergeCell ref="H39:I39"/>
    <mergeCell ref="C40:E40"/>
    <mergeCell ref="C41:E41"/>
    <mergeCell ref="H41:I41"/>
    <mergeCell ref="C50:E50"/>
    <mergeCell ref="H50:I50"/>
    <mergeCell ref="C51:E51"/>
    <mergeCell ref="C52:E52"/>
    <mergeCell ref="C53:E53"/>
    <mergeCell ref="C54:E54"/>
    <mergeCell ref="H54:I54"/>
    <mergeCell ref="C46:E46"/>
    <mergeCell ref="H46:I46"/>
    <mergeCell ref="C47:E47"/>
    <mergeCell ref="H47:I47"/>
    <mergeCell ref="C48:E48"/>
    <mergeCell ref="C49:E49"/>
    <mergeCell ref="H49:I49"/>
    <mergeCell ref="C60:E60"/>
    <mergeCell ref="C61:E61"/>
    <mergeCell ref="C62:E62"/>
    <mergeCell ref="H62:I62"/>
    <mergeCell ref="C63:E63"/>
    <mergeCell ref="C64:E64"/>
    <mergeCell ref="C55:E55"/>
    <mergeCell ref="C56:E56"/>
    <mergeCell ref="C57:E57"/>
    <mergeCell ref="C58:E58"/>
    <mergeCell ref="H58:I58"/>
    <mergeCell ref="C59:E59"/>
    <mergeCell ref="C71:E71"/>
    <mergeCell ref="C72:E72"/>
    <mergeCell ref="C73:E73"/>
    <mergeCell ref="C74:E74"/>
    <mergeCell ref="C75:E75"/>
    <mergeCell ref="C76:E76"/>
    <mergeCell ref="C65:E65"/>
    <mergeCell ref="C66:E66"/>
    <mergeCell ref="C67:E67"/>
    <mergeCell ref="C68:E68"/>
    <mergeCell ref="C69:E69"/>
    <mergeCell ref="C70:E70"/>
  </mergeCells>
  <pageMargins left="0.7" right="0.7" top="0.75" bottom="0.75" header="0.3" footer="0.3"/>
  <pageSetup paperSize="9" scale="77" orientation="landscape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zoomScaleNormal="100" workbookViewId="0">
      <selection activeCell="C45" sqref="C45:E45"/>
    </sheetView>
  </sheetViews>
  <sheetFormatPr defaultRowHeight="15" x14ac:dyDescent="0.25"/>
  <cols>
    <col min="1" max="2" width="12" style="125" bestFit="1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6.7109375" style="125" customWidth="1"/>
    <col min="10" max="10" width="9.140625" style="125"/>
  </cols>
  <sheetData>
    <row r="1" spans="1:9" ht="15.75" thickBot="1" x14ac:dyDescent="0.3"/>
    <row r="2" spans="1:9" ht="21.75" customHeight="1" x14ac:dyDescent="0.35">
      <c r="C2" s="589" t="s">
        <v>954</v>
      </c>
      <c r="D2" s="590"/>
      <c r="E2" s="590"/>
      <c r="F2" s="590"/>
      <c r="G2" s="590"/>
      <c r="H2" s="590"/>
      <c r="I2" s="591"/>
    </row>
    <row r="3" spans="1:9" ht="21.75" customHeight="1" x14ac:dyDescent="0.25">
      <c r="C3" s="592" t="s">
        <v>748</v>
      </c>
      <c r="D3" s="593"/>
      <c r="E3" s="593"/>
      <c r="F3" s="594"/>
      <c r="G3" s="595">
        <v>85136</v>
      </c>
      <c r="H3" s="596"/>
      <c r="I3" s="597"/>
    </row>
    <row r="4" spans="1:9" x14ac:dyDescent="0.25">
      <c r="C4" s="598"/>
      <c r="D4" s="507"/>
      <c r="E4" s="367" t="s">
        <v>0</v>
      </c>
      <c r="F4" s="367"/>
      <c r="G4" s="599" t="s">
        <v>1</v>
      </c>
      <c r="H4" s="600"/>
      <c r="I4" s="601"/>
    </row>
    <row r="5" spans="1:9" x14ac:dyDescent="0.25">
      <c r="C5" s="598"/>
      <c r="D5" s="507"/>
      <c r="E5" s="15" t="s">
        <v>3</v>
      </c>
      <c r="F5" s="15" t="s">
        <v>2</v>
      </c>
      <c r="G5" s="15" t="s">
        <v>3</v>
      </c>
      <c r="H5" s="15"/>
      <c r="I5" s="601"/>
    </row>
    <row r="6" spans="1:9" ht="30.75" customHeight="1" x14ac:dyDescent="0.25">
      <c r="C6" s="583" t="s">
        <v>955</v>
      </c>
      <c r="D6" s="584"/>
      <c r="E6" s="156">
        <v>71642.31</v>
      </c>
      <c r="F6" s="156">
        <v>11089.14</v>
      </c>
      <c r="G6" s="541">
        <v>0</v>
      </c>
      <c r="H6" s="542"/>
      <c r="I6" s="28"/>
    </row>
    <row r="7" spans="1:9" x14ac:dyDescent="0.25">
      <c r="C7" s="585" t="s">
        <v>3</v>
      </c>
      <c r="D7" s="586"/>
      <c r="E7" s="158">
        <v>22617.15</v>
      </c>
      <c r="F7" s="158">
        <v>48754.93</v>
      </c>
      <c r="G7" s="541">
        <v>0</v>
      </c>
      <c r="H7" s="542"/>
      <c r="I7" s="28"/>
    </row>
    <row r="8" spans="1:9" x14ac:dyDescent="0.25">
      <c r="C8" s="587" t="s">
        <v>625</v>
      </c>
      <c r="D8" s="588"/>
      <c r="E8" s="158">
        <v>892.15</v>
      </c>
      <c r="F8" s="158">
        <v>3617.43</v>
      </c>
      <c r="G8" s="541">
        <v>0</v>
      </c>
      <c r="H8" s="542"/>
      <c r="I8" s="28"/>
    </row>
    <row r="9" spans="1:9" x14ac:dyDescent="0.25">
      <c r="C9" s="587" t="s">
        <v>840</v>
      </c>
      <c r="D9" s="588"/>
      <c r="E9" s="158">
        <v>845</v>
      </c>
      <c r="F9" s="158">
        <v>0</v>
      </c>
      <c r="G9" s="541">
        <v>0</v>
      </c>
      <c r="H9" s="542"/>
      <c r="I9" s="28"/>
    </row>
    <row r="10" spans="1:9" x14ac:dyDescent="0.25">
      <c r="C10" s="587" t="s">
        <v>872</v>
      </c>
      <c r="D10" s="588"/>
      <c r="E10" s="158">
        <v>0</v>
      </c>
      <c r="F10" s="158">
        <v>0</v>
      </c>
      <c r="G10" s="541">
        <v>0</v>
      </c>
      <c r="H10" s="542"/>
      <c r="I10" s="28"/>
    </row>
    <row r="11" spans="1:9" x14ac:dyDescent="0.25">
      <c r="C11" s="585" t="s">
        <v>6</v>
      </c>
      <c r="D11" s="586"/>
      <c r="E11" s="158">
        <v>93828.479999999996</v>
      </c>
      <c r="F11" s="158">
        <v>58193.05</v>
      </c>
      <c r="G11" s="541">
        <v>0</v>
      </c>
      <c r="H11" s="542"/>
      <c r="I11" s="28"/>
    </row>
    <row r="12" spans="1:9" ht="36.75" customHeight="1" thickBot="1" x14ac:dyDescent="0.3">
      <c r="C12" s="602" t="s">
        <v>956</v>
      </c>
      <c r="D12" s="603"/>
      <c r="E12" s="157">
        <f>E6+E7+E8+E9+E10+F11-E11</f>
        <v>60361.179999999978</v>
      </c>
      <c r="F12" s="157">
        <f>F6+F7+F8+F9+F10-F11</f>
        <v>5268.4499999999971</v>
      </c>
      <c r="G12" s="422">
        <f>G6+G7+G8+G9-G11</f>
        <v>0</v>
      </c>
      <c r="H12" s="422"/>
      <c r="I12" s="30"/>
    </row>
    <row r="13" spans="1:9" ht="15.75" thickBot="1" x14ac:dyDescent="0.3">
      <c r="A13" s="604"/>
      <c r="B13" s="604"/>
      <c r="C13" s="604"/>
      <c r="D13" s="604"/>
      <c r="E13" s="604"/>
      <c r="F13" s="604"/>
      <c r="G13" s="604"/>
      <c r="H13" s="604"/>
      <c r="I13" s="604"/>
    </row>
    <row r="14" spans="1:9" ht="15" customHeight="1" thickBot="1" x14ac:dyDescent="0.3">
      <c r="A14" s="416" t="s">
        <v>7</v>
      </c>
      <c r="B14" s="417"/>
      <c r="C14" s="417"/>
      <c r="D14" s="417"/>
      <c r="E14" s="417"/>
      <c r="F14" s="417"/>
      <c r="G14" s="417"/>
      <c r="H14" s="417"/>
      <c r="I14" s="417"/>
    </row>
    <row r="15" spans="1:9" ht="15.75" thickBot="1" x14ac:dyDescent="0.3">
      <c r="A15" s="409" t="s">
        <v>0</v>
      </c>
      <c r="B15" s="410"/>
      <c r="C15" s="410"/>
      <c r="D15" s="410"/>
      <c r="E15" s="411"/>
      <c r="F15" s="409" t="s">
        <v>1</v>
      </c>
      <c r="G15" s="410"/>
      <c r="H15" s="410"/>
      <c r="I15" s="411"/>
    </row>
    <row r="16" spans="1:9" ht="15" customHeigh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ht="15" customHeight="1" x14ac:dyDescent="0.25">
      <c r="A17" s="149">
        <v>44562</v>
      </c>
      <c r="B17" s="170">
        <v>179</v>
      </c>
      <c r="C17" s="482" t="s">
        <v>529</v>
      </c>
      <c r="D17" s="482"/>
      <c r="E17" s="482"/>
      <c r="F17" s="149"/>
      <c r="G17" s="89"/>
      <c r="H17" s="482"/>
      <c r="I17" s="482"/>
    </row>
    <row r="18" spans="1:9" s="125" customFormat="1" ht="15" customHeight="1" x14ac:dyDescent="0.25">
      <c r="A18" s="149">
        <v>44564</v>
      </c>
      <c r="B18" s="170">
        <v>650</v>
      </c>
      <c r="C18" s="491" t="s">
        <v>919</v>
      </c>
      <c r="D18" s="512"/>
      <c r="E18" s="543"/>
      <c r="F18" s="149"/>
      <c r="G18" s="89"/>
      <c r="H18" s="482"/>
      <c r="I18" s="482"/>
    </row>
    <row r="19" spans="1:9" s="125" customFormat="1" ht="15" customHeight="1" x14ac:dyDescent="0.25">
      <c r="A19" s="149">
        <v>44564</v>
      </c>
      <c r="B19" s="170">
        <v>1.2</v>
      </c>
      <c r="C19" s="491" t="s">
        <v>217</v>
      </c>
      <c r="D19" s="512"/>
      <c r="E19" s="543"/>
      <c r="F19" s="149"/>
      <c r="G19" s="89"/>
      <c r="H19" s="482"/>
      <c r="I19" s="482"/>
    </row>
    <row r="20" spans="1:9" s="125" customFormat="1" ht="15" customHeight="1" x14ac:dyDescent="0.25">
      <c r="A20" s="149">
        <v>44565</v>
      </c>
      <c r="B20" s="170">
        <v>500</v>
      </c>
      <c r="C20" s="580" t="s">
        <v>628</v>
      </c>
      <c r="D20" s="581"/>
      <c r="E20" s="582"/>
      <c r="F20" s="149"/>
      <c r="G20" s="89"/>
      <c r="H20" s="482"/>
      <c r="I20" s="482"/>
    </row>
    <row r="21" spans="1:9" s="125" customFormat="1" ht="15" customHeight="1" x14ac:dyDescent="0.25">
      <c r="A21" s="149">
        <v>44565</v>
      </c>
      <c r="B21" s="170">
        <v>2.4</v>
      </c>
      <c r="C21" s="491" t="s">
        <v>217</v>
      </c>
      <c r="D21" s="512"/>
      <c r="E21" s="543"/>
      <c r="F21" s="149"/>
      <c r="G21" s="89"/>
      <c r="H21" s="475"/>
      <c r="I21" s="534"/>
    </row>
    <row r="22" spans="1:9" s="125" customFormat="1" ht="15" customHeight="1" x14ac:dyDescent="0.25">
      <c r="A22" s="149">
        <v>44565</v>
      </c>
      <c r="B22" s="170">
        <v>2500</v>
      </c>
      <c r="C22" s="482" t="s">
        <v>626</v>
      </c>
      <c r="D22" s="482"/>
      <c r="E22" s="482"/>
      <c r="F22" s="149"/>
      <c r="G22" s="89"/>
      <c r="H22" s="145"/>
      <c r="I22" s="155"/>
    </row>
    <row r="23" spans="1:9" s="125" customFormat="1" ht="15" customHeight="1" x14ac:dyDescent="0.25">
      <c r="A23" s="149">
        <v>44565</v>
      </c>
      <c r="B23" s="170">
        <v>2.4</v>
      </c>
      <c r="C23" s="491" t="s">
        <v>217</v>
      </c>
      <c r="D23" s="512"/>
      <c r="E23" s="543"/>
      <c r="F23" s="149"/>
      <c r="G23" s="89"/>
      <c r="H23" s="482"/>
      <c r="I23" s="482"/>
    </row>
    <row r="24" spans="1:9" s="125" customFormat="1" ht="15" customHeight="1" x14ac:dyDescent="0.25">
      <c r="A24" s="149">
        <v>44565</v>
      </c>
      <c r="B24" s="163">
        <v>3236.15</v>
      </c>
      <c r="C24" s="491" t="s">
        <v>957</v>
      </c>
      <c r="D24" s="512"/>
      <c r="E24" s="543"/>
      <c r="F24" s="149"/>
      <c r="G24" s="89"/>
      <c r="H24" s="50"/>
      <c r="I24" s="161"/>
    </row>
    <row r="25" spans="1:9" s="125" customFormat="1" ht="15" customHeight="1" x14ac:dyDescent="0.25">
      <c r="A25" s="149">
        <v>44565</v>
      </c>
      <c r="B25" s="170">
        <v>1.2</v>
      </c>
      <c r="C25" s="491" t="s">
        <v>217</v>
      </c>
      <c r="D25" s="512"/>
      <c r="E25" s="543"/>
      <c r="F25" s="149"/>
      <c r="G25" s="89"/>
      <c r="H25" s="475"/>
      <c r="I25" s="534"/>
    </row>
    <row r="26" spans="1:9" s="125" customFormat="1" ht="15" customHeight="1" x14ac:dyDescent="0.25">
      <c r="A26" s="149">
        <v>44565</v>
      </c>
      <c r="B26" s="170">
        <v>179</v>
      </c>
      <c r="C26" s="482" t="s">
        <v>529</v>
      </c>
      <c r="D26" s="482"/>
      <c r="E26" s="482"/>
      <c r="F26" s="149"/>
      <c r="G26" s="89"/>
      <c r="H26" s="145"/>
      <c r="I26" s="155"/>
    </row>
    <row r="27" spans="1:9" s="125" customFormat="1" ht="15" customHeight="1" x14ac:dyDescent="0.25">
      <c r="A27" s="149">
        <v>44566</v>
      </c>
      <c r="B27" s="163">
        <v>2933.22</v>
      </c>
      <c r="C27" s="548" t="s">
        <v>686</v>
      </c>
      <c r="D27" s="548"/>
      <c r="E27" s="549"/>
      <c r="F27" s="149"/>
      <c r="G27" s="89"/>
      <c r="H27" s="145"/>
      <c r="I27" s="155"/>
    </row>
    <row r="28" spans="1:9" s="125" customFormat="1" ht="15" customHeight="1" x14ac:dyDescent="0.25">
      <c r="A28" s="149">
        <v>44566</v>
      </c>
      <c r="B28" s="163">
        <v>2508.31</v>
      </c>
      <c r="C28" s="545" t="s">
        <v>687</v>
      </c>
      <c r="D28" s="545"/>
      <c r="E28" s="546"/>
      <c r="F28" s="149"/>
      <c r="G28" s="89"/>
      <c r="H28" s="482"/>
      <c r="I28" s="482"/>
    </row>
    <row r="29" spans="1:9" s="125" customFormat="1" ht="15" customHeight="1" x14ac:dyDescent="0.25">
      <c r="A29" s="149">
        <v>44566</v>
      </c>
      <c r="B29" s="163">
        <v>3602.47</v>
      </c>
      <c r="C29" s="548" t="s">
        <v>768</v>
      </c>
      <c r="D29" s="548"/>
      <c r="E29" s="549"/>
      <c r="F29" s="149"/>
      <c r="G29" s="89"/>
      <c r="H29" s="475"/>
      <c r="I29" s="534"/>
    </row>
    <row r="30" spans="1:9" s="125" customFormat="1" ht="15" customHeight="1" x14ac:dyDescent="0.25">
      <c r="A30" s="149">
        <v>44566</v>
      </c>
      <c r="B30" s="163">
        <v>3468.31</v>
      </c>
      <c r="C30" s="548" t="s">
        <v>725</v>
      </c>
      <c r="D30" s="548"/>
      <c r="E30" s="549"/>
      <c r="F30" s="149"/>
      <c r="G30" s="89"/>
      <c r="H30" s="145"/>
      <c r="I30" s="155"/>
    </row>
    <row r="31" spans="1:9" s="125" customFormat="1" ht="15" customHeight="1" x14ac:dyDescent="0.25">
      <c r="A31" s="149">
        <v>44566</v>
      </c>
      <c r="B31" s="163">
        <v>3508.56</v>
      </c>
      <c r="C31" s="548" t="s">
        <v>684</v>
      </c>
      <c r="D31" s="548"/>
      <c r="E31" s="549"/>
      <c r="F31" s="149"/>
      <c r="G31" s="89"/>
      <c r="H31" s="482"/>
      <c r="I31" s="482"/>
    </row>
    <row r="32" spans="1:9" s="125" customFormat="1" ht="15" customHeight="1" x14ac:dyDescent="0.25">
      <c r="A32" s="149">
        <v>44566</v>
      </c>
      <c r="B32" s="163">
        <v>3521.98</v>
      </c>
      <c r="C32" s="548" t="s">
        <v>683</v>
      </c>
      <c r="D32" s="548"/>
      <c r="E32" s="549"/>
      <c r="F32" s="149"/>
      <c r="G32" s="89"/>
      <c r="H32" s="482"/>
      <c r="I32" s="482"/>
    </row>
    <row r="33" spans="1:9" s="125" customFormat="1" ht="15" customHeight="1" x14ac:dyDescent="0.25">
      <c r="A33" s="149">
        <v>44566</v>
      </c>
      <c r="B33" s="163">
        <v>2968.31</v>
      </c>
      <c r="C33" s="548" t="s">
        <v>699</v>
      </c>
      <c r="D33" s="548"/>
      <c r="E33" s="549"/>
      <c r="F33" s="149"/>
      <c r="G33" s="89"/>
      <c r="H33" s="475"/>
      <c r="I33" s="534"/>
    </row>
    <row r="34" spans="1:9" s="125" customFormat="1" ht="15" customHeight="1" x14ac:dyDescent="0.25">
      <c r="A34" s="149">
        <v>44566</v>
      </c>
      <c r="B34" s="163">
        <v>3468.31</v>
      </c>
      <c r="C34" s="548" t="s">
        <v>388</v>
      </c>
      <c r="D34" s="548"/>
      <c r="E34" s="549"/>
      <c r="F34" s="149"/>
      <c r="G34" s="89"/>
      <c r="H34" s="482"/>
      <c r="I34" s="482"/>
    </row>
    <row r="35" spans="1:9" s="125" customFormat="1" ht="15" customHeight="1" x14ac:dyDescent="0.25">
      <c r="A35" s="149">
        <v>44566</v>
      </c>
      <c r="B35" s="163">
        <v>3548.81</v>
      </c>
      <c r="C35" s="548" t="s">
        <v>681</v>
      </c>
      <c r="D35" s="548"/>
      <c r="E35" s="549"/>
      <c r="F35" s="149"/>
      <c r="G35" s="89"/>
      <c r="H35" s="50"/>
      <c r="I35" s="161"/>
    </row>
    <row r="36" spans="1:9" s="125" customFormat="1" ht="15" customHeight="1" x14ac:dyDescent="0.25">
      <c r="A36" s="149">
        <v>44566</v>
      </c>
      <c r="B36" s="163">
        <v>3602.47</v>
      </c>
      <c r="C36" s="545" t="s">
        <v>816</v>
      </c>
      <c r="D36" s="545"/>
      <c r="E36" s="546"/>
      <c r="F36" s="149"/>
      <c r="G36" s="89"/>
      <c r="H36" s="475"/>
      <c r="I36" s="534"/>
    </row>
    <row r="37" spans="1:9" s="125" customFormat="1" ht="15" customHeight="1" x14ac:dyDescent="0.25">
      <c r="A37" s="149">
        <v>44566</v>
      </c>
      <c r="B37" s="163">
        <v>3562.22</v>
      </c>
      <c r="C37" s="548" t="s">
        <v>726</v>
      </c>
      <c r="D37" s="548"/>
      <c r="E37" s="549"/>
      <c r="F37" s="149"/>
      <c r="G37" s="89"/>
      <c r="H37" s="145"/>
      <c r="I37" s="155"/>
    </row>
    <row r="38" spans="1:9" s="125" customFormat="1" ht="15" customHeight="1" x14ac:dyDescent="0.25">
      <c r="A38" s="149">
        <v>44566</v>
      </c>
      <c r="B38" s="163">
        <v>3468.31</v>
      </c>
      <c r="C38" s="548" t="s">
        <v>951</v>
      </c>
      <c r="D38" s="548"/>
      <c r="E38" s="549"/>
      <c r="F38" s="149"/>
      <c r="G38" s="89"/>
      <c r="H38" s="145"/>
      <c r="I38" s="155"/>
    </row>
    <row r="39" spans="1:9" s="125" customFormat="1" ht="15" customHeight="1" x14ac:dyDescent="0.25">
      <c r="A39" s="149">
        <v>44566</v>
      </c>
      <c r="B39" s="163">
        <v>354</v>
      </c>
      <c r="C39" s="491" t="s">
        <v>919</v>
      </c>
      <c r="D39" s="512"/>
      <c r="E39" s="543"/>
      <c r="F39" s="149"/>
      <c r="G39" s="89"/>
      <c r="H39" s="475"/>
      <c r="I39" s="534"/>
    </row>
    <row r="40" spans="1:9" s="125" customFormat="1" ht="15" customHeight="1" x14ac:dyDescent="0.25">
      <c r="A40" s="149">
        <v>44566</v>
      </c>
      <c r="B40" s="170">
        <v>1.2</v>
      </c>
      <c r="C40" s="491" t="s">
        <v>217</v>
      </c>
      <c r="D40" s="512"/>
      <c r="E40" s="543"/>
      <c r="F40" s="149"/>
      <c r="G40" s="89"/>
      <c r="H40" s="145"/>
      <c r="I40" s="155"/>
    </row>
    <row r="41" spans="1:9" s="125" customFormat="1" ht="15" customHeight="1" x14ac:dyDescent="0.25">
      <c r="A41" s="149">
        <v>44567</v>
      </c>
      <c r="B41" s="163">
        <v>283.2</v>
      </c>
      <c r="C41" s="580" t="s">
        <v>785</v>
      </c>
      <c r="D41" s="581"/>
      <c r="E41" s="582"/>
      <c r="F41" s="149"/>
      <c r="G41" s="89"/>
      <c r="H41" s="475"/>
      <c r="I41" s="534"/>
    </row>
    <row r="42" spans="1:9" s="125" customFormat="1" ht="15" customHeight="1" x14ac:dyDescent="0.25">
      <c r="A42" s="149">
        <v>44567</v>
      </c>
      <c r="B42" s="163">
        <v>0.6</v>
      </c>
      <c r="C42" s="491" t="s">
        <v>217</v>
      </c>
      <c r="D42" s="512"/>
      <c r="E42" s="543"/>
      <c r="F42" s="149"/>
      <c r="G42" s="89"/>
      <c r="H42" s="475"/>
      <c r="I42" s="534"/>
    </row>
    <row r="43" spans="1:9" s="125" customFormat="1" ht="15" customHeight="1" x14ac:dyDescent="0.25">
      <c r="A43" s="149">
        <v>44567</v>
      </c>
      <c r="B43" s="163">
        <v>31</v>
      </c>
      <c r="C43" s="482" t="s">
        <v>239</v>
      </c>
      <c r="D43" s="482"/>
      <c r="E43" s="482"/>
      <c r="F43" s="149"/>
      <c r="G43" s="89"/>
      <c r="H43" s="145"/>
      <c r="I43" s="155"/>
    </row>
    <row r="44" spans="1:9" s="125" customFormat="1" ht="15" customHeight="1" x14ac:dyDescent="0.25">
      <c r="A44" s="149">
        <v>44567</v>
      </c>
      <c r="B44" s="163">
        <v>88.5</v>
      </c>
      <c r="C44" s="555" t="s">
        <v>727</v>
      </c>
      <c r="D44" s="551"/>
      <c r="E44" s="552"/>
      <c r="F44" s="149"/>
      <c r="G44" s="89"/>
      <c r="H44" s="145"/>
      <c r="I44" s="155"/>
    </row>
    <row r="45" spans="1:9" s="125" customFormat="1" ht="15" customHeight="1" x14ac:dyDescent="0.25">
      <c r="A45" s="149">
        <v>44567</v>
      </c>
      <c r="B45" s="163">
        <v>169.75</v>
      </c>
      <c r="C45" s="555" t="s">
        <v>727</v>
      </c>
      <c r="D45" s="551"/>
      <c r="E45" s="552"/>
      <c r="F45" s="149"/>
      <c r="G45" s="89"/>
      <c r="H45" s="475"/>
      <c r="I45" s="534"/>
    </row>
    <row r="46" spans="1:9" s="125" customFormat="1" ht="15" customHeight="1" x14ac:dyDescent="0.25">
      <c r="A46" s="149">
        <v>44572</v>
      </c>
      <c r="B46" s="170">
        <v>179</v>
      </c>
      <c r="C46" s="482" t="s">
        <v>529</v>
      </c>
      <c r="D46" s="482"/>
      <c r="E46" s="482"/>
      <c r="F46" s="149"/>
      <c r="G46" s="89"/>
      <c r="H46" s="475"/>
      <c r="I46" s="534"/>
    </row>
    <row r="47" spans="1:9" s="125" customFormat="1" ht="15" customHeight="1" x14ac:dyDescent="0.25">
      <c r="A47" s="149">
        <v>44578</v>
      </c>
      <c r="B47" s="170">
        <v>500</v>
      </c>
      <c r="C47" s="580" t="s">
        <v>628</v>
      </c>
      <c r="D47" s="581"/>
      <c r="E47" s="582"/>
      <c r="F47" s="149"/>
      <c r="G47" s="89"/>
      <c r="H47" s="475"/>
      <c r="I47" s="534"/>
    </row>
    <row r="48" spans="1:9" s="125" customFormat="1" ht="15" customHeight="1" x14ac:dyDescent="0.25">
      <c r="A48" s="149">
        <v>44578</v>
      </c>
      <c r="B48" s="163">
        <v>1.63</v>
      </c>
      <c r="C48" s="491" t="s">
        <v>217</v>
      </c>
      <c r="D48" s="512"/>
      <c r="E48" s="543"/>
      <c r="F48" s="149"/>
      <c r="G48" s="89"/>
      <c r="H48" s="145"/>
      <c r="I48" s="155"/>
    </row>
    <row r="49" spans="1:9" s="125" customFormat="1" ht="15" customHeight="1" x14ac:dyDescent="0.25">
      <c r="A49" s="149">
        <v>44578</v>
      </c>
      <c r="B49" s="163">
        <v>1329.86</v>
      </c>
      <c r="C49" s="491" t="s">
        <v>919</v>
      </c>
      <c r="D49" s="512"/>
      <c r="E49" s="543"/>
      <c r="F49" s="149"/>
      <c r="G49" s="89"/>
      <c r="H49" s="475"/>
      <c r="I49" s="534"/>
    </row>
    <row r="50" spans="1:9" s="125" customFormat="1" ht="15" customHeight="1" x14ac:dyDescent="0.25">
      <c r="A50" s="149">
        <v>44578</v>
      </c>
      <c r="B50" s="163">
        <v>3.27</v>
      </c>
      <c r="C50" s="491" t="s">
        <v>217</v>
      </c>
      <c r="D50" s="512"/>
      <c r="E50" s="543"/>
      <c r="F50" s="149"/>
      <c r="G50" s="89"/>
      <c r="H50" s="475"/>
      <c r="I50" s="534"/>
    </row>
    <row r="51" spans="1:9" s="125" customFormat="1" ht="15" customHeight="1" x14ac:dyDescent="0.25">
      <c r="A51" s="149">
        <v>44578</v>
      </c>
      <c r="B51" s="163">
        <v>1100</v>
      </c>
      <c r="C51" s="569" t="s">
        <v>944</v>
      </c>
      <c r="D51" s="512"/>
      <c r="E51" s="543"/>
      <c r="F51" s="149"/>
      <c r="G51" s="89"/>
      <c r="H51" s="145"/>
      <c r="I51" s="155"/>
    </row>
    <row r="52" spans="1:9" s="125" customFormat="1" ht="15" customHeight="1" x14ac:dyDescent="0.25">
      <c r="A52" s="149">
        <v>44578</v>
      </c>
      <c r="B52" s="163">
        <v>1447</v>
      </c>
      <c r="C52" s="569" t="s">
        <v>943</v>
      </c>
      <c r="D52" s="512"/>
      <c r="E52" s="543"/>
      <c r="F52" s="149"/>
      <c r="G52" s="89"/>
      <c r="H52" s="145"/>
      <c r="I52" s="155"/>
    </row>
    <row r="53" spans="1:9" s="125" customFormat="1" ht="15" customHeight="1" x14ac:dyDescent="0.25">
      <c r="A53" s="149">
        <v>44578</v>
      </c>
      <c r="B53" s="163">
        <v>99</v>
      </c>
      <c r="C53" s="569" t="s">
        <v>942</v>
      </c>
      <c r="D53" s="512"/>
      <c r="E53" s="543"/>
      <c r="F53" s="149"/>
      <c r="G53" s="89"/>
      <c r="H53" s="145"/>
      <c r="I53" s="155"/>
    </row>
    <row r="54" spans="1:9" s="125" customFormat="1" ht="15" customHeight="1" x14ac:dyDescent="0.25">
      <c r="A54" s="149">
        <v>44578</v>
      </c>
      <c r="B54" s="163">
        <v>1570</v>
      </c>
      <c r="C54" s="569" t="s">
        <v>952</v>
      </c>
      <c r="D54" s="512"/>
      <c r="E54" s="543"/>
      <c r="F54" s="149"/>
      <c r="G54" s="89"/>
      <c r="H54" s="475"/>
      <c r="I54" s="534"/>
    </row>
    <row r="55" spans="1:9" s="125" customFormat="1" ht="15" customHeight="1" x14ac:dyDescent="0.25">
      <c r="A55" s="149">
        <v>44578</v>
      </c>
      <c r="B55" s="163">
        <v>149</v>
      </c>
      <c r="C55" s="569" t="s">
        <v>941</v>
      </c>
      <c r="D55" s="512"/>
      <c r="E55" s="543"/>
      <c r="F55" s="149"/>
      <c r="G55" s="89"/>
      <c r="H55" s="145"/>
      <c r="I55" s="155"/>
    </row>
    <row r="56" spans="1:9" s="125" customFormat="1" ht="15" customHeight="1" x14ac:dyDescent="0.25">
      <c r="A56" s="149">
        <v>44578</v>
      </c>
      <c r="B56" s="163">
        <v>384</v>
      </c>
      <c r="C56" s="569" t="s">
        <v>940</v>
      </c>
      <c r="D56" s="512"/>
      <c r="E56" s="543"/>
      <c r="F56" s="149"/>
      <c r="G56" s="89"/>
      <c r="H56" s="145"/>
      <c r="I56" s="155"/>
    </row>
    <row r="57" spans="1:9" s="125" customFormat="1" ht="15" customHeight="1" x14ac:dyDescent="0.25">
      <c r="A57" s="149">
        <v>44578</v>
      </c>
      <c r="B57" s="163">
        <v>1102</v>
      </c>
      <c r="C57" s="569" t="s">
        <v>939</v>
      </c>
      <c r="D57" s="512"/>
      <c r="E57" s="543"/>
      <c r="F57" s="149"/>
      <c r="G57" s="89"/>
      <c r="H57" s="145"/>
      <c r="I57" s="155"/>
    </row>
    <row r="58" spans="1:9" s="125" customFormat="1" ht="15" customHeight="1" x14ac:dyDescent="0.25">
      <c r="A58" s="149">
        <v>44578</v>
      </c>
      <c r="B58" s="163">
        <v>3416</v>
      </c>
      <c r="C58" s="605" t="s">
        <v>938</v>
      </c>
      <c r="D58" s="581"/>
      <c r="E58" s="582"/>
      <c r="F58" s="149"/>
      <c r="G58" s="89"/>
      <c r="H58" s="475"/>
      <c r="I58" s="534"/>
    </row>
    <row r="59" spans="1:9" s="125" customFormat="1" ht="15" customHeight="1" x14ac:dyDescent="0.25">
      <c r="A59" s="149">
        <v>44578</v>
      </c>
      <c r="B59" s="163">
        <v>191</v>
      </c>
      <c r="C59" s="573" t="s">
        <v>937</v>
      </c>
      <c r="D59" s="574"/>
      <c r="E59" s="575"/>
      <c r="F59" s="149"/>
      <c r="G59" s="89"/>
      <c r="H59" s="145"/>
      <c r="I59" s="155"/>
    </row>
    <row r="60" spans="1:9" s="125" customFormat="1" ht="15" customHeight="1" x14ac:dyDescent="0.25">
      <c r="A60" s="149">
        <v>44578</v>
      </c>
      <c r="B60" s="163">
        <v>103</v>
      </c>
      <c r="C60" s="569" t="s">
        <v>958</v>
      </c>
      <c r="D60" s="512"/>
      <c r="E60" s="543"/>
      <c r="F60" s="149"/>
      <c r="G60" s="89"/>
      <c r="H60" s="145"/>
      <c r="I60" s="155"/>
    </row>
    <row r="61" spans="1:9" s="125" customFormat="1" ht="15" customHeight="1" x14ac:dyDescent="0.25">
      <c r="A61" s="149">
        <v>44578</v>
      </c>
      <c r="B61" s="163">
        <v>114.2</v>
      </c>
      <c r="C61" s="482" t="s">
        <v>273</v>
      </c>
      <c r="D61" s="482"/>
      <c r="E61" s="482"/>
      <c r="F61" s="149"/>
      <c r="G61" s="89"/>
      <c r="H61" s="145"/>
      <c r="I61" s="155"/>
    </row>
    <row r="62" spans="1:9" s="125" customFormat="1" ht="15" customHeight="1" x14ac:dyDescent="0.25">
      <c r="A62" s="149">
        <v>44580</v>
      </c>
      <c r="B62" s="170">
        <v>179</v>
      </c>
      <c r="C62" s="482" t="s">
        <v>529</v>
      </c>
      <c r="D62" s="482"/>
      <c r="E62" s="482"/>
      <c r="F62" s="149"/>
      <c r="G62" s="89"/>
      <c r="H62" s="145"/>
      <c r="I62" s="155"/>
    </row>
    <row r="63" spans="1:9" s="125" customFormat="1" ht="15" customHeight="1" x14ac:dyDescent="0.25">
      <c r="A63" s="149">
        <v>44582</v>
      </c>
      <c r="B63" s="170">
        <v>500</v>
      </c>
      <c r="C63" s="580" t="s">
        <v>628</v>
      </c>
      <c r="D63" s="581"/>
      <c r="E63" s="582"/>
      <c r="F63" s="149"/>
      <c r="G63" s="89"/>
      <c r="H63" s="475"/>
      <c r="I63" s="534"/>
    </row>
    <row r="64" spans="1:9" s="125" customFormat="1" ht="15" customHeight="1" x14ac:dyDescent="0.25">
      <c r="A64" s="149">
        <v>44582</v>
      </c>
      <c r="B64" s="163">
        <v>4253</v>
      </c>
      <c r="C64" s="544" t="s">
        <v>397</v>
      </c>
      <c r="D64" s="545"/>
      <c r="E64" s="546"/>
      <c r="F64" s="149"/>
      <c r="G64" s="89"/>
      <c r="H64" s="145"/>
      <c r="I64" s="155"/>
    </row>
    <row r="65" spans="1:9" s="125" customFormat="1" ht="15" customHeight="1" x14ac:dyDescent="0.25">
      <c r="A65" s="149">
        <v>44582</v>
      </c>
      <c r="B65" s="163">
        <v>3.27</v>
      </c>
      <c r="C65" s="491" t="s">
        <v>217</v>
      </c>
      <c r="D65" s="512"/>
      <c r="E65" s="543"/>
      <c r="F65" s="149"/>
      <c r="G65" s="89"/>
      <c r="H65" s="145"/>
      <c r="I65" s="155"/>
    </row>
    <row r="66" spans="1:9" s="125" customFormat="1" ht="15" customHeight="1" x14ac:dyDescent="0.25">
      <c r="A66" s="149">
        <v>44582</v>
      </c>
      <c r="B66" s="163">
        <v>1417</v>
      </c>
      <c r="C66" s="550" t="s">
        <v>693</v>
      </c>
      <c r="D66" s="551"/>
      <c r="E66" s="552"/>
      <c r="F66" s="149"/>
      <c r="G66" s="89"/>
      <c r="H66" s="145"/>
      <c r="I66" s="155"/>
    </row>
    <row r="67" spans="1:9" s="125" customFormat="1" ht="15" customHeight="1" x14ac:dyDescent="0.25">
      <c r="A67" s="149">
        <v>44582</v>
      </c>
      <c r="B67" s="163">
        <v>1.63</v>
      </c>
      <c r="C67" s="491" t="s">
        <v>217</v>
      </c>
      <c r="D67" s="512"/>
      <c r="E67" s="543"/>
      <c r="F67" s="149"/>
      <c r="G67" s="89"/>
      <c r="H67" s="145"/>
      <c r="I67" s="155"/>
    </row>
    <row r="68" spans="1:9" s="125" customFormat="1" ht="15" customHeight="1" x14ac:dyDescent="0.25">
      <c r="A68" s="149">
        <v>44582</v>
      </c>
      <c r="B68" s="163">
        <v>1417</v>
      </c>
      <c r="C68" s="547" t="s">
        <v>692</v>
      </c>
      <c r="D68" s="548"/>
      <c r="E68" s="549"/>
      <c r="F68" s="149"/>
      <c r="G68" s="89"/>
      <c r="H68" s="145"/>
      <c r="I68" s="155"/>
    </row>
    <row r="69" spans="1:9" s="125" customFormat="1" ht="15" customHeight="1" x14ac:dyDescent="0.25">
      <c r="A69" s="149">
        <v>44582</v>
      </c>
      <c r="B69" s="163">
        <v>2.44</v>
      </c>
      <c r="C69" s="491" t="s">
        <v>217</v>
      </c>
      <c r="D69" s="512"/>
      <c r="E69" s="543"/>
      <c r="F69" s="149"/>
      <c r="G69" s="89"/>
      <c r="H69" s="145"/>
      <c r="I69" s="155"/>
    </row>
    <row r="70" spans="1:9" s="125" customFormat="1" ht="15" customHeight="1" x14ac:dyDescent="0.25">
      <c r="A70" s="149">
        <v>44582</v>
      </c>
      <c r="B70" s="163">
        <v>1417</v>
      </c>
      <c r="C70" s="547" t="s">
        <v>289</v>
      </c>
      <c r="D70" s="548"/>
      <c r="E70" s="549"/>
      <c r="F70" s="149"/>
      <c r="G70" s="89"/>
      <c r="H70" s="145"/>
      <c r="I70" s="155"/>
    </row>
    <row r="71" spans="1:9" s="125" customFormat="1" ht="15" customHeight="1" x14ac:dyDescent="0.25">
      <c r="A71" s="149">
        <v>44582</v>
      </c>
      <c r="B71" s="163">
        <v>3.27</v>
      </c>
      <c r="C71" s="491" t="s">
        <v>217</v>
      </c>
      <c r="D71" s="512"/>
      <c r="E71" s="543"/>
      <c r="F71" s="149"/>
      <c r="G71" s="89"/>
      <c r="H71" s="145"/>
      <c r="I71" s="155"/>
    </row>
    <row r="72" spans="1:9" s="125" customFormat="1" ht="15" customHeight="1" x14ac:dyDescent="0.25">
      <c r="A72" s="149">
        <v>44583</v>
      </c>
      <c r="B72" s="170">
        <v>500</v>
      </c>
      <c r="C72" s="491" t="s">
        <v>919</v>
      </c>
      <c r="D72" s="512"/>
      <c r="E72" s="543"/>
      <c r="F72" s="149"/>
      <c r="G72" s="89"/>
      <c r="H72" s="145"/>
      <c r="I72" s="155"/>
    </row>
    <row r="73" spans="1:9" s="125" customFormat="1" ht="15" customHeight="1" x14ac:dyDescent="0.25">
      <c r="A73" s="149">
        <v>44583</v>
      </c>
      <c r="B73" s="163">
        <v>2.44</v>
      </c>
      <c r="C73" s="491" t="s">
        <v>217</v>
      </c>
      <c r="D73" s="512"/>
      <c r="E73" s="543"/>
      <c r="F73" s="149"/>
      <c r="G73" s="89"/>
      <c r="H73" s="145"/>
      <c r="I73" s="155"/>
    </row>
    <row r="74" spans="1:9" s="125" customFormat="1" ht="15" customHeight="1" x14ac:dyDescent="0.25">
      <c r="A74" s="149">
        <v>44584</v>
      </c>
      <c r="B74" s="170">
        <v>179</v>
      </c>
      <c r="C74" s="482" t="s">
        <v>529</v>
      </c>
      <c r="D74" s="482"/>
      <c r="E74" s="482"/>
      <c r="F74" s="149"/>
      <c r="G74" s="89"/>
      <c r="H74" s="145"/>
      <c r="I74" s="155"/>
    </row>
    <row r="75" spans="1:9" s="125" customFormat="1" ht="15" customHeight="1" x14ac:dyDescent="0.25">
      <c r="A75" s="149">
        <v>44586</v>
      </c>
      <c r="B75" s="163">
        <v>6592.97</v>
      </c>
      <c r="C75" s="491" t="s">
        <v>776</v>
      </c>
      <c r="D75" s="512"/>
      <c r="E75" s="543"/>
      <c r="F75" s="149"/>
      <c r="G75" s="89"/>
      <c r="H75" s="145"/>
      <c r="I75" s="155"/>
    </row>
    <row r="76" spans="1:9" s="125" customFormat="1" ht="15" customHeight="1" x14ac:dyDescent="0.25">
      <c r="A76" s="149">
        <v>44589</v>
      </c>
      <c r="B76" s="170">
        <v>179</v>
      </c>
      <c r="C76" s="482" t="s">
        <v>529</v>
      </c>
      <c r="D76" s="482"/>
      <c r="E76" s="482"/>
      <c r="F76" s="149"/>
      <c r="G76" s="89"/>
      <c r="H76" s="145"/>
      <c r="I76" s="155"/>
    </row>
    <row r="77" spans="1:9" s="125" customFormat="1" ht="15" customHeight="1" x14ac:dyDescent="0.25">
      <c r="A77" s="149">
        <v>44592</v>
      </c>
      <c r="B77" s="163">
        <v>17151.62</v>
      </c>
      <c r="C77" s="482" t="s">
        <v>343</v>
      </c>
      <c r="D77" s="482"/>
      <c r="E77" s="482"/>
      <c r="F77" s="149"/>
      <c r="G77" s="89"/>
      <c r="H77" s="145"/>
      <c r="I77" s="155"/>
    </row>
  </sheetData>
  <mergeCells count="113">
    <mergeCell ref="C73:E73"/>
    <mergeCell ref="C74:E74"/>
    <mergeCell ref="C75:E75"/>
    <mergeCell ref="C76:E76"/>
    <mergeCell ref="C77:E77"/>
    <mergeCell ref="C66:E66"/>
    <mergeCell ref="C67:E67"/>
    <mergeCell ref="C68:E68"/>
    <mergeCell ref="C70:E70"/>
    <mergeCell ref="C71:E71"/>
    <mergeCell ref="C72:E72"/>
    <mergeCell ref="C69:E69"/>
    <mergeCell ref="C60:E60"/>
    <mergeCell ref="C62:E62"/>
    <mergeCell ref="C63:E63"/>
    <mergeCell ref="H63:I63"/>
    <mergeCell ref="C64:E64"/>
    <mergeCell ref="C65:E65"/>
    <mergeCell ref="C61:E61"/>
    <mergeCell ref="C55:E55"/>
    <mergeCell ref="C56:E56"/>
    <mergeCell ref="C57:E57"/>
    <mergeCell ref="C58:E58"/>
    <mergeCell ref="H58:I58"/>
    <mergeCell ref="C59:E59"/>
    <mergeCell ref="C50:E50"/>
    <mergeCell ref="H50:I50"/>
    <mergeCell ref="C51:E51"/>
    <mergeCell ref="C52:E52"/>
    <mergeCell ref="C53:E53"/>
    <mergeCell ref="C54:E54"/>
    <mergeCell ref="H54:I54"/>
    <mergeCell ref="C46:E46"/>
    <mergeCell ref="H46:I46"/>
    <mergeCell ref="C47:E47"/>
    <mergeCell ref="H47:I47"/>
    <mergeCell ref="C48:E48"/>
    <mergeCell ref="C49:E49"/>
    <mergeCell ref="H49:I49"/>
    <mergeCell ref="C42:E42"/>
    <mergeCell ref="H42:I42"/>
    <mergeCell ref="C43:E43"/>
    <mergeCell ref="C44:E44"/>
    <mergeCell ref="C45:E45"/>
    <mergeCell ref="H45:I45"/>
    <mergeCell ref="C38:E38"/>
    <mergeCell ref="C39:E39"/>
    <mergeCell ref="H39:I39"/>
    <mergeCell ref="C40:E40"/>
    <mergeCell ref="C41:E41"/>
    <mergeCell ref="H41:I41"/>
    <mergeCell ref="C34:E34"/>
    <mergeCell ref="H34:I34"/>
    <mergeCell ref="C35:E35"/>
    <mergeCell ref="C36:E36"/>
    <mergeCell ref="H36:I36"/>
    <mergeCell ref="C37:E37"/>
    <mergeCell ref="C30:E30"/>
    <mergeCell ref="C31:E31"/>
    <mergeCell ref="H31:I31"/>
    <mergeCell ref="C32:E32"/>
    <mergeCell ref="H32:I32"/>
    <mergeCell ref="C33:E33"/>
    <mergeCell ref="H33:I33"/>
    <mergeCell ref="C26:E26"/>
    <mergeCell ref="C27:E27"/>
    <mergeCell ref="C28:E28"/>
    <mergeCell ref="H28:I28"/>
    <mergeCell ref="C29:E29"/>
    <mergeCell ref="H29:I29"/>
    <mergeCell ref="C22:E22"/>
    <mergeCell ref="C23:E23"/>
    <mergeCell ref="H23:I23"/>
    <mergeCell ref="C24:E24"/>
    <mergeCell ref="C25:E25"/>
    <mergeCell ref="H25:I25"/>
    <mergeCell ref="C19:E19"/>
    <mergeCell ref="H19:I19"/>
    <mergeCell ref="C20:E20"/>
    <mergeCell ref="H20:I20"/>
    <mergeCell ref="C21:E21"/>
    <mergeCell ref="H21:I21"/>
    <mergeCell ref="C16:E16"/>
    <mergeCell ref="H16:I16"/>
    <mergeCell ref="C17:E17"/>
    <mergeCell ref="H17:I17"/>
    <mergeCell ref="C18:E18"/>
    <mergeCell ref="H18:I18"/>
    <mergeCell ref="C12:D12"/>
    <mergeCell ref="G12:H12"/>
    <mergeCell ref="A13:I13"/>
    <mergeCell ref="A14:I14"/>
    <mergeCell ref="A15:E15"/>
    <mergeCell ref="F15:I15"/>
    <mergeCell ref="C9:D9"/>
    <mergeCell ref="G9:H9"/>
    <mergeCell ref="C10:D10"/>
    <mergeCell ref="G10:H10"/>
    <mergeCell ref="C11:D11"/>
    <mergeCell ref="G11:H11"/>
    <mergeCell ref="C6:D6"/>
    <mergeCell ref="G6:H6"/>
    <mergeCell ref="C7:D7"/>
    <mergeCell ref="G7:H7"/>
    <mergeCell ref="C8:D8"/>
    <mergeCell ref="G8:H8"/>
    <mergeCell ref="C2:I2"/>
    <mergeCell ref="C3:F3"/>
    <mergeCell ref="G3:I3"/>
    <mergeCell ref="C4:D5"/>
    <mergeCell ref="E4:F4"/>
    <mergeCell ref="G4:H4"/>
    <mergeCell ref="I4:I5"/>
  </mergeCells>
  <pageMargins left="0.7" right="0.7" top="0.75" bottom="0.75" header="0.3" footer="0.3"/>
  <pageSetup paperSize="9" scale="77" orientation="landscape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91"/>
  <sheetViews>
    <sheetView topLeftCell="A76" zoomScaleNormal="100" workbookViewId="0">
      <selection activeCell="D88" sqref="D88:F88"/>
    </sheetView>
  </sheetViews>
  <sheetFormatPr defaultRowHeight="15" x14ac:dyDescent="0.25"/>
  <cols>
    <col min="3" max="6" width="18.7109375" style="125" customWidth="1"/>
    <col min="7" max="7" width="9.140625" style="125"/>
  </cols>
  <sheetData>
    <row r="1" spans="3:6" ht="15.75" thickBot="1" x14ac:dyDescent="0.3"/>
    <row r="2" spans="3:6" ht="21.75" customHeight="1" thickBot="1" x14ac:dyDescent="0.4">
      <c r="C2" s="609" t="s">
        <v>959</v>
      </c>
      <c r="D2" s="610"/>
      <c r="E2" s="610"/>
      <c r="F2" s="611"/>
    </row>
    <row r="3" spans="3:6" ht="21.75" customHeight="1" thickBot="1" x14ac:dyDescent="0.3">
      <c r="C3" s="612" t="s">
        <v>748</v>
      </c>
      <c r="D3" s="613"/>
      <c r="E3" s="614"/>
      <c r="F3" s="177">
        <v>144597</v>
      </c>
    </row>
    <row r="4" spans="3:6" x14ac:dyDescent="0.25">
      <c r="C4" s="178"/>
      <c r="D4" s="179"/>
      <c r="E4" s="606" t="s">
        <v>0</v>
      </c>
      <c r="F4" s="607"/>
    </row>
    <row r="5" spans="3:6" x14ac:dyDescent="0.25">
      <c r="C5" s="180"/>
      <c r="E5" s="15" t="s">
        <v>3</v>
      </c>
      <c r="F5" s="176" t="s">
        <v>2</v>
      </c>
    </row>
    <row r="6" spans="3:6" ht="30.75" customHeight="1" x14ac:dyDescent="0.25">
      <c r="C6" s="583" t="s">
        <v>960</v>
      </c>
      <c r="D6" s="584"/>
      <c r="E6" s="156">
        <v>60361.18</v>
      </c>
      <c r="F6" s="181">
        <v>5268.45</v>
      </c>
    </row>
    <row r="7" spans="3:6" x14ac:dyDescent="0.25">
      <c r="C7" s="585" t="s">
        <v>3</v>
      </c>
      <c r="D7" s="586"/>
      <c r="E7" s="158">
        <v>36798.82</v>
      </c>
      <c r="F7" s="182">
        <v>93033.51</v>
      </c>
    </row>
    <row r="8" spans="3:6" x14ac:dyDescent="0.25">
      <c r="C8" s="587" t="s">
        <v>625</v>
      </c>
      <c r="D8" s="588"/>
      <c r="E8" s="158">
        <v>740.62</v>
      </c>
      <c r="F8" s="182">
        <v>1749.12</v>
      </c>
    </row>
    <row r="9" spans="3:6" x14ac:dyDescent="0.25">
      <c r="C9" s="587" t="s">
        <v>840</v>
      </c>
      <c r="D9" s="588"/>
      <c r="E9" s="158">
        <v>0</v>
      </c>
      <c r="F9" s="182">
        <v>350</v>
      </c>
    </row>
    <row r="10" spans="3:6" x14ac:dyDescent="0.25">
      <c r="C10" s="587" t="s">
        <v>872</v>
      </c>
      <c r="D10" s="588"/>
      <c r="E10" s="158">
        <v>0</v>
      </c>
      <c r="F10" s="182">
        <v>0</v>
      </c>
    </row>
    <row r="11" spans="3:6" x14ac:dyDescent="0.25">
      <c r="C11" s="585" t="s">
        <v>6</v>
      </c>
      <c r="D11" s="586"/>
      <c r="E11" s="158">
        <v>105034.68</v>
      </c>
      <c r="F11" s="182">
        <v>83723.08</v>
      </c>
    </row>
    <row r="12" spans="3:6" ht="36.75" customHeight="1" thickBot="1" x14ac:dyDescent="0.3">
      <c r="C12" s="602" t="s">
        <v>961</v>
      </c>
      <c r="D12" s="603"/>
      <c r="E12" s="157">
        <f>E6+E7+E8+E9+E10+F11-E11</f>
        <v>76589.020000000019</v>
      </c>
      <c r="F12" s="183">
        <f>F6+F7+F8+F9+F10-F11</f>
        <v>16677.999999999985</v>
      </c>
    </row>
    <row r="13" spans="3:6" ht="15.75" thickBot="1" x14ac:dyDescent="0.3">
      <c r="C13" s="604"/>
      <c r="D13" s="604"/>
      <c r="E13" s="604"/>
      <c r="F13" s="604"/>
    </row>
    <row r="14" spans="3:6" ht="15" customHeight="1" thickBot="1" x14ac:dyDescent="0.3">
      <c r="C14" s="416" t="s">
        <v>7</v>
      </c>
      <c r="D14" s="417"/>
      <c r="E14" s="417"/>
      <c r="F14" s="417"/>
    </row>
    <row r="15" spans="3:6" ht="15.75" thickBot="1" x14ac:dyDescent="0.3">
      <c r="C15" s="409" t="s">
        <v>0</v>
      </c>
      <c r="D15" s="410"/>
      <c r="E15" s="410"/>
      <c r="F15" s="411"/>
    </row>
    <row r="16" spans="3:6" ht="15" customHeight="1" x14ac:dyDescent="0.25">
      <c r="C16" s="111" t="s">
        <v>30</v>
      </c>
      <c r="D16" s="111" t="s">
        <v>31</v>
      </c>
      <c r="E16" s="380" t="s">
        <v>32</v>
      </c>
      <c r="F16" s="380"/>
    </row>
    <row r="17" spans="3:6" s="125" customFormat="1" ht="15" customHeight="1" x14ac:dyDescent="0.25">
      <c r="C17" s="149">
        <v>44593</v>
      </c>
      <c r="D17" s="184">
        <v>179</v>
      </c>
      <c r="E17" s="482" t="s">
        <v>529</v>
      </c>
      <c r="F17" s="482"/>
    </row>
    <row r="18" spans="3:6" s="125" customFormat="1" ht="15" customHeight="1" x14ac:dyDescent="0.25">
      <c r="C18" s="149">
        <v>44596</v>
      </c>
      <c r="D18" s="184">
        <v>2950</v>
      </c>
      <c r="E18" s="482" t="s">
        <v>962</v>
      </c>
      <c r="F18" s="482"/>
    </row>
    <row r="19" spans="3:6" s="125" customFormat="1" ht="15" customHeight="1" x14ac:dyDescent="0.25">
      <c r="C19" s="149">
        <v>44596</v>
      </c>
      <c r="D19" s="184">
        <v>3.27</v>
      </c>
      <c r="E19" s="482" t="s">
        <v>217</v>
      </c>
      <c r="F19" s="482"/>
    </row>
    <row r="20" spans="3:6" s="125" customFormat="1" ht="15" customHeight="1" x14ac:dyDescent="0.25">
      <c r="C20" s="149">
        <v>44596</v>
      </c>
      <c r="D20" s="166">
        <v>5166.67</v>
      </c>
      <c r="E20" s="608" t="s">
        <v>687</v>
      </c>
      <c r="F20" s="608"/>
    </row>
    <row r="21" spans="3:6" s="125" customFormat="1" ht="15" customHeight="1" x14ac:dyDescent="0.25">
      <c r="C21" s="149">
        <v>44596</v>
      </c>
      <c r="D21" s="166">
        <v>4200</v>
      </c>
      <c r="E21" s="608" t="s">
        <v>686</v>
      </c>
      <c r="F21" s="608"/>
    </row>
    <row r="22" spans="3:6" s="125" customFormat="1" ht="15" customHeight="1" x14ac:dyDescent="0.25">
      <c r="C22" s="149">
        <v>44596</v>
      </c>
      <c r="D22" s="166">
        <v>5250</v>
      </c>
      <c r="E22" s="608" t="s">
        <v>768</v>
      </c>
      <c r="F22" s="608"/>
    </row>
    <row r="23" spans="3:6" s="125" customFormat="1" ht="15" customHeight="1" x14ac:dyDescent="0.25">
      <c r="C23" s="149">
        <v>44596</v>
      </c>
      <c r="D23" s="166">
        <v>4833.3500000000004</v>
      </c>
      <c r="E23" s="608" t="s">
        <v>725</v>
      </c>
      <c r="F23" s="608"/>
    </row>
    <row r="24" spans="3:6" s="125" customFormat="1" ht="15" customHeight="1" x14ac:dyDescent="0.25">
      <c r="C24" s="149">
        <v>44596</v>
      </c>
      <c r="D24" s="166">
        <v>5166.68</v>
      </c>
      <c r="E24" s="608" t="s">
        <v>684</v>
      </c>
      <c r="F24" s="608"/>
    </row>
    <row r="25" spans="3:6" s="125" customFormat="1" ht="15" customHeight="1" x14ac:dyDescent="0.25">
      <c r="C25" s="149">
        <v>44596</v>
      </c>
      <c r="D25" s="166">
        <v>5166.68</v>
      </c>
      <c r="E25" s="608" t="s">
        <v>683</v>
      </c>
      <c r="F25" s="608"/>
    </row>
    <row r="26" spans="3:6" s="125" customFormat="1" ht="15" customHeight="1" x14ac:dyDescent="0.25">
      <c r="C26" s="149">
        <v>44596</v>
      </c>
      <c r="D26" s="166">
        <v>5000</v>
      </c>
      <c r="E26" s="608" t="s">
        <v>699</v>
      </c>
      <c r="F26" s="608"/>
    </row>
    <row r="27" spans="3:6" s="125" customFormat="1" ht="15" customHeight="1" x14ac:dyDescent="0.25">
      <c r="C27" s="149">
        <v>44596</v>
      </c>
      <c r="D27" s="166">
        <v>4500.01</v>
      </c>
      <c r="E27" s="608" t="s">
        <v>388</v>
      </c>
      <c r="F27" s="608"/>
    </row>
    <row r="28" spans="3:6" s="125" customFormat="1" ht="15" customHeight="1" x14ac:dyDescent="0.25">
      <c r="C28" s="149">
        <v>44596</v>
      </c>
      <c r="D28" s="166">
        <v>4833.34</v>
      </c>
      <c r="E28" s="608" t="s">
        <v>681</v>
      </c>
      <c r="F28" s="608"/>
    </row>
    <row r="29" spans="3:6" s="125" customFormat="1" ht="15" customHeight="1" x14ac:dyDescent="0.25">
      <c r="C29" s="149">
        <v>44596</v>
      </c>
      <c r="D29" s="166">
        <v>5166.67</v>
      </c>
      <c r="E29" s="608" t="s">
        <v>816</v>
      </c>
      <c r="F29" s="608"/>
    </row>
    <row r="30" spans="3:6" s="125" customFormat="1" ht="15" customHeight="1" x14ac:dyDescent="0.25">
      <c r="C30" s="149">
        <v>44596</v>
      </c>
      <c r="D30" s="166">
        <v>4166.68</v>
      </c>
      <c r="E30" s="608" t="s">
        <v>726</v>
      </c>
      <c r="F30" s="608"/>
    </row>
    <row r="31" spans="3:6" s="125" customFormat="1" ht="15" customHeight="1" x14ac:dyDescent="0.25">
      <c r="C31" s="149">
        <v>44596</v>
      </c>
      <c r="D31" s="166">
        <v>5350</v>
      </c>
      <c r="E31" s="608" t="s">
        <v>951</v>
      </c>
      <c r="F31" s="608"/>
    </row>
    <row r="32" spans="3:6" s="125" customFormat="1" ht="15" customHeight="1" x14ac:dyDescent="0.25">
      <c r="C32" s="149">
        <v>44597</v>
      </c>
      <c r="D32" s="166">
        <v>200</v>
      </c>
      <c r="E32" s="482" t="s">
        <v>628</v>
      </c>
      <c r="F32" s="482"/>
    </row>
    <row r="33" spans="3:6" s="125" customFormat="1" ht="15" customHeight="1" x14ac:dyDescent="0.25">
      <c r="C33" s="149">
        <v>44597</v>
      </c>
      <c r="D33" s="166">
        <v>2.44</v>
      </c>
      <c r="E33" s="482" t="s">
        <v>217</v>
      </c>
      <c r="F33" s="482"/>
    </row>
    <row r="34" spans="3:6" s="125" customFormat="1" ht="15" customHeight="1" x14ac:dyDescent="0.25">
      <c r="C34" s="149">
        <v>44597</v>
      </c>
      <c r="D34" s="166">
        <v>650</v>
      </c>
      <c r="E34" s="482" t="s">
        <v>628</v>
      </c>
      <c r="F34" s="482"/>
    </row>
    <row r="35" spans="3:6" s="125" customFormat="1" ht="15" customHeight="1" x14ac:dyDescent="0.25">
      <c r="C35" s="149">
        <v>44597</v>
      </c>
      <c r="D35" s="166">
        <v>2.44</v>
      </c>
      <c r="E35" s="482" t="s">
        <v>217</v>
      </c>
      <c r="F35" s="482"/>
    </row>
    <row r="36" spans="3:6" s="125" customFormat="1" ht="15" customHeight="1" x14ac:dyDescent="0.25">
      <c r="C36" s="149">
        <v>44597</v>
      </c>
      <c r="D36" s="184">
        <v>179</v>
      </c>
      <c r="E36" s="482" t="s">
        <v>529</v>
      </c>
      <c r="F36" s="482"/>
    </row>
    <row r="37" spans="3:6" s="125" customFormat="1" ht="15" customHeight="1" x14ac:dyDescent="0.25">
      <c r="C37" s="149">
        <v>44599</v>
      </c>
      <c r="D37" s="166">
        <v>500</v>
      </c>
      <c r="E37" s="482" t="s">
        <v>628</v>
      </c>
      <c r="F37" s="482"/>
    </row>
    <row r="38" spans="3:6" s="125" customFormat="1" ht="15" customHeight="1" x14ac:dyDescent="0.25">
      <c r="C38" s="149">
        <v>44599</v>
      </c>
      <c r="D38" s="166">
        <v>1.63</v>
      </c>
      <c r="E38" s="482" t="s">
        <v>217</v>
      </c>
      <c r="F38" s="482"/>
    </row>
    <row r="39" spans="3:6" s="125" customFormat="1" ht="15" customHeight="1" x14ac:dyDescent="0.25">
      <c r="C39" s="149">
        <v>44599</v>
      </c>
      <c r="D39" s="166">
        <v>3000</v>
      </c>
      <c r="E39" s="482" t="s">
        <v>626</v>
      </c>
      <c r="F39" s="482"/>
    </row>
    <row r="40" spans="3:6" s="125" customFormat="1" ht="15" customHeight="1" x14ac:dyDescent="0.25">
      <c r="C40" s="149">
        <v>44599</v>
      </c>
      <c r="D40" s="166">
        <v>3.27</v>
      </c>
      <c r="E40" s="482" t="s">
        <v>217</v>
      </c>
      <c r="F40" s="482"/>
    </row>
    <row r="41" spans="3:6" s="125" customFormat="1" ht="15" customHeight="1" x14ac:dyDescent="0.25">
      <c r="C41" s="149">
        <v>44599</v>
      </c>
      <c r="D41" s="166">
        <v>3236.15</v>
      </c>
      <c r="E41" s="482" t="s">
        <v>963</v>
      </c>
      <c r="F41" s="482"/>
    </row>
    <row r="42" spans="3:6" s="125" customFormat="1" ht="15" customHeight="1" x14ac:dyDescent="0.25">
      <c r="C42" s="149">
        <v>44599</v>
      </c>
      <c r="D42" s="166">
        <v>3.27</v>
      </c>
      <c r="E42" s="482" t="s">
        <v>217</v>
      </c>
      <c r="F42" s="482"/>
    </row>
    <row r="43" spans="3:6" s="125" customFormat="1" ht="15" customHeight="1" x14ac:dyDescent="0.25">
      <c r="C43" s="149">
        <v>44599</v>
      </c>
      <c r="D43" s="166">
        <v>33</v>
      </c>
      <c r="E43" s="482" t="s">
        <v>239</v>
      </c>
      <c r="F43" s="482"/>
    </row>
    <row r="44" spans="3:6" s="125" customFormat="1" ht="15" customHeight="1" x14ac:dyDescent="0.25">
      <c r="C44" s="149">
        <v>44602</v>
      </c>
      <c r="D44" s="166">
        <v>500</v>
      </c>
      <c r="E44" s="482" t="s">
        <v>628</v>
      </c>
      <c r="F44" s="482"/>
    </row>
    <row r="45" spans="3:6" s="125" customFormat="1" ht="15" customHeight="1" x14ac:dyDescent="0.25">
      <c r="C45" s="149">
        <v>44602</v>
      </c>
      <c r="D45" s="166">
        <v>1.63</v>
      </c>
      <c r="E45" s="482" t="s">
        <v>217</v>
      </c>
      <c r="F45" s="482"/>
    </row>
    <row r="46" spans="3:6" s="125" customFormat="1" ht="15" customHeight="1" x14ac:dyDescent="0.25">
      <c r="C46" s="149">
        <v>44604</v>
      </c>
      <c r="D46" s="166">
        <v>500</v>
      </c>
      <c r="E46" s="482" t="s">
        <v>628</v>
      </c>
      <c r="F46" s="482"/>
    </row>
    <row r="47" spans="3:6" s="125" customFormat="1" ht="15" customHeight="1" x14ac:dyDescent="0.25">
      <c r="C47" s="149">
        <v>44604</v>
      </c>
      <c r="D47" s="184">
        <v>2.44</v>
      </c>
      <c r="E47" s="482" t="s">
        <v>217</v>
      </c>
      <c r="F47" s="482"/>
    </row>
    <row r="48" spans="3:6" s="125" customFormat="1" ht="15" customHeight="1" x14ac:dyDescent="0.25">
      <c r="C48" s="149">
        <v>44604</v>
      </c>
      <c r="D48" s="184">
        <v>179</v>
      </c>
      <c r="E48" s="482" t="s">
        <v>529</v>
      </c>
      <c r="F48" s="482"/>
    </row>
    <row r="49" spans="3:6" s="125" customFormat="1" ht="15" customHeight="1" x14ac:dyDescent="0.25">
      <c r="C49" s="149">
        <v>44606</v>
      </c>
      <c r="D49" s="166">
        <v>600</v>
      </c>
      <c r="E49" s="482" t="s">
        <v>628</v>
      </c>
      <c r="F49" s="482"/>
    </row>
    <row r="50" spans="3:6" s="125" customFormat="1" ht="15" customHeight="1" x14ac:dyDescent="0.25">
      <c r="C50" s="149">
        <v>44606</v>
      </c>
      <c r="D50" s="184">
        <v>2.44</v>
      </c>
      <c r="E50" s="482" t="s">
        <v>217</v>
      </c>
      <c r="F50" s="482"/>
    </row>
    <row r="51" spans="3:6" s="125" customFormat="1" ht="15" customHeight="1" x14ac:dyDescent="0.25">
      <c r="C51" s="149">
        <v>44606</v>
      </c>
      <c r="D51" s="166">
        <v>1500</v>
      </c>
      <c r="E51" s="482" t="s">
        <v>628</v>
      </c>
      <c r="F51" s="482"/>
    </row>
    <row r="52" spans="3:6" s="125" customFormat="1" ht="15" customHeight="1" x14ac:dyDescent="0.25">
      <c r="C52" s="149">
        <v>44606</v>
      </c>
      <c r="D52" s="166">
        <v>4.8899999999999997</v>
      </c>
      <c r="E52" s="482" t="s">
        <v>217</v>
      </c>
      <c r="F52" s="482"/>
    </row>
    <row r="53" spans="3:6" s="125" customFormat="1" ht="15" customHeight="1" x14ac:dyDescent="0.25">
      <c r="C53" s="149">
        <v>44606</v>
      </c>
      <c r="D53" s="166">
        <v>100.6</v>
      </c>
      <c r="E53" s="482" t="s">
        <v>273</v>
      </c>
      <c r="F53" s="482"/>
    </row>
    <row r="54" spans="3:6" s="125" customFormat="1" ht="15" customHeight="1" x14ac:dyDescent="0.25">
      <c r="C54" s="149">
        <v>44606</v>
      </c>
      <c r="D54" s="166">
        <v>1496</v>
      </c>
      <c r="E54" s="482" t="s">
        <v>943</v>
      </c>
      <c r="F54" s="482"/>
    </row>
    <row r="55" spans="3:6" s="125" customFormat="1" ht="15" customHeight="1" x14ac:dyDescent="0.25">
      <c r="C55" s="149">
        <v>44606</v>
      </c>
      <c r="D55" s="166">
        <v>2163</v>
      </c>
      <c r="E55" s="482" t="s">
        <v>944</v>
      </c>
      <c r="F55" s="482"/>
    </row>
    <row r="56" spans="3:6" s="125" customFormat="1" ht="15" customHeight="1" x14ac:dyDescent="0.25">
      <c r="C56" s="149">
        <v>44606</v>
      </c>
      <c r="D56" s="166">
        <v>132</v>
      </c>
      <c r="E56" s="482" t="s">
        <v>942</v>
      </c>
      <c r="F56" s="482"/>
    </row>
    <row r="57" spans="3:6" s="125" customFormat="1" ht="15" customHeight="1" x14ac:dyDescent="0.25">
      <c r="C57" s="149">
        <v>44606</v>
      </c>
      <c r="D57" s="166">
        <v>1054</v>
      </c>
      <c r="E57" s="482" t="s">
        <v>952</v>
      </c>
      <c r="F57" s="482"/>
    </row>
    <row r="58" spans="3:6" s="125" customFormat="1" ht="15" customHeight="1" x14ac:dyDescent="0.25">
      <c r="C58" s="149">
        <v>44606</v>
      </c>
      <c r="D58" s="166">
        <v>238</v>
      </c>
      <c r="E58" s="482" t="s">
        <v>941</v>
      </c>
      <c r="F58" s="482"/>
    </row>
    <row r="59" spans="3:6" s="125" customFormat="1" ht="15" customHeight="1" x14ac:dyDescent="0.25">
      <c r="C59" s="149">
        <v>44606</v>
      </c>
      <c r="D59" s="166">
        <v>735</v>
      </c>
      <c r="E59" s="482" t="s">
        <v>940</v>
      </c>
      <c r="F59" s="482"/>
    </row>
    <row r="60" spans="3:6" s="125" customFormat="1" ht="15" customHeight="1" x14ac:dyDescent="0.25">
      <c r="C60" s="149">
        <v>44606</v>
      </c>
      <c r="D60" s="166">
        <v>1800</v>
      </c>
      <c r="E60" s="482" t="s">
        <v>939</v>
      </c>
      <c r="F60" s="482"/>
    </row>
    <row r="61" spans="3:6" s="125" customFormat="1" ht="15" customHeight="1" x14ac:dyDescent="0.25">
      <c r="C61" s="149">
        <v>44606</v>
      </c>
      <c r="D61" s="166">
        <v>6475</v>
      </c>
      <c r="E61" s="482" t="s">
        <v>938</v>
      </c>
      <c r="F61" s="482"/>
    </row>
    <row r="62" spans="3:6" s="125" customFormat="1" ht="15" customHeight="1" x14ac:dyDescent="0.25">
      <c r="C62" s="149">
        <v>44606</v>
      </c>
      <c r="D62" s="166">
        <v>304</v>
      </c>
      <c r="E62" s="482" t="s">
        <v>937</v>
      </c>
      <c r="F62" s="482"/>
    </row>
    <row r="63" spans="3:6" s="125" customFormat="1" ht="15" customHeight="1" x14ac:dyDescent="0.25">
      <c r="C63" s="149">
        <v>44606</v>
      </c>
      <c r="D63" s="166">
        <v>86</v>
      </c>
      <c r="E63" s="482" t="s">
        <v>908</v>
      </c>
      <c r="F63" s="482"/>
    </row>
    <row r="64" spans="3:6" s="125" customFormat="1" ht="15" customHeight="1" x14ac:dyDescent="0.25">
      <c r="C64" s="149">
        <v>44608</v>
      </c>
      <c r="D64" s="184">
        <v>179</v>
      </c>
      <c r="E64" s="482" t="s">
        <v>529</v>
      </c>
      <c r="F64" s="482"/>
    </row>
    <row r="65" spans="3:6" s="125" customFormat="1" ht="15" customHeight="1" x14ac:dyDescent="0.25">
      <c r="C65" s="149">
        <v>44609</v>
      </c>
      <c r="D65" s="184">
        <v>500</v>
      </c>
      <c r="E65" s="482" t="s">
        <v>628</v>
      </c>
      <c r="F65" s="482"/>
    </row>
    <row r="66" spans="3:6" s="125" customFormat="1" ht="15" customHeight="1" x14ac:dyDescent="0.25">
      <c r="C66" s="149">
        <v>44609</v>
      </c>
      <c r="D66" s="184">
        <v>1.63</v>
      </c>
      <c r="E66" s="482" t="s">
        <v>217</v>
      </c>
      <c r="F66" s="482"/>
    </row>
    <row r="67" spans="3:6" s="125" customFormat="1" ht="15" customHeight="1" x14ac:dyDescent="0.25">
      <c r="C67" s="149">
        <v>44609</v>
      </c>
      <c r="D67" s="166">
        <v>590</v>
      </c>
      <c r="E67" s="482" t="s">
        <v>919</v>
      </c>
      <c r="F67" s="482"/>
    </row>
    <row r="68" spans="3:6" s="125" customFormat="1" ht="15" customHeight="1" x14ac:dyDescent="0.25">
      <c r="C68" s="149">
        <v>44609</v>
      </c>
      <c r="D68" s="166">
        <v>2.44</v>
      </c>
      <c r="E68" s="482" t="s">
        <v>217</v>
      </c>
      <c r="F68" s="482"/>
    </row>
    <row r="69" spans="3:6" s="125" customFormat="1" ht="15" customHeight="1" x14ac:dyDescent="0.25">
      <c r="C69" s="149">
        <v>44611</v>
      </c>
      <c r="D69" s="166">
        <v>200</v>
      </c>
      <c r="E69" s="482" t="s">
        <v>628</v>
      </c>
      <c r="F69" s="482"/>
    </row>
    <row r="70" spans="3:6" s="125" customFormat="1" ht="15" customHeight="1" x14ac:dyDescent="0.25">
      <c r="C70" s="149">
        <v>44611</v>
      </c>
      <c r="D70" s="166">
        <v>2.44</v>
      </c>
      <c r="E70" s="482" t="s">
        <v>217</v>
      </c>
      <c r="F70" s="482"/>
    </row>
    <row r="71" spans="3:6" s="125" customFormat="1" ht="15" customHeight="1" x14ac:dyDescent="0.25">
      <c r="C71" s="149">
        <v>44611</v>
      </c>
      <c r="D71" s="184">
        <v>179</v>
      </c>
      <c r="E71" s="482" t="s">
        <v>529</v>
      </c>
      <c r="F71" s="482"/>
    </row>
    <row r="72" spans="3:6" s="125" customFormat="1" ht="15" customHeight="1" x14ac:dyDescent="0.25">
      <c r="C72" s="149">
        <v>44612</v>
      </c>
      <c r="D72" s="166">
        <v>200</v>
      </c>
      <c r="E72" s="482" t="s">
        <v>628</v>
      </c>
      <c r="F72" s="482"/>
    </row>
    <row r="73" spans="3:6" s="125" customFormat="1" ht="15" customHeight="1" x14ac:dyDescent="0.25">
      <c r="C73" s="149">
        <v>44612</v>
      </c>
      <c r="D73" s="166">
        <v>2.44</v>
      </c>
      <c r="E73" s="482" t="s">
        <v>217</v>
      </c>
      <c r="F73" s="482"/>
    </row>
    <row r="74" spans="3:6" s="125" customFormat="1" ht="15" customHeight="1" x14ac:dyDescent="0.25">
      <c r="C74" s="149">
        <v>44614</v>
      </c>
      <c r="D74" s="166">
        <v>200</v>
      </c>
      <c r="E74" s="482" t="s">
        <v>628</v>
      </c>
      <c r="F74" s="482"/>
    </row>
    <row r="75" spans="3:6" s="125" customFormat="1" ht="15" customHeight="1" x14ac:dyDescent="0.25">
      <c r="C75" s="149">
        <v>44614</v>
      </c>
      <c r="D75" s="184">
        <v>1.63</v>
      </c>
      <c r="E75" s="482" t="s">
        <v>217</v>
      </c>
      <c r="F75" s="482"/>
    </row>
    <row r="76" spans="3:6" s="125" customFormat="1" ht="15" customHeight="1" x14ac:dyDescent="0.25">
      <c r="C76" s="149">
        <v>44614</v>
      </c>
      <c r="D76" s="184">
        <v>179</v>
      </c>
      <c r="E76" s="482" t="s">
        <v>529</v>
      </c>
      <c r="F76" s="482"/>
    </row>
    <row r="77" spans="3:6" s="125" customFormat="1" ht="15" customHeight="1" x14ac:dyDescent="0.25">
      <c r="C77" s="149">
        <v>44615</v>
      </c>
      <c r="D77" s="184">
        <v>3450</v>
      </c>
      <c r="E77" s="482" t="s">
        <v>919</v>
      </c>
      <c r="F77" s="482"/>
    </row>
    <row r="78" spans="3:6" s="125" customFormat="1" ht="15" customHeight="1" x14ac:dyDescent="0.25">
      <c r="C78" s="149">
        <v>44615</v>
      </c>
      <c r="D78" s="166">
        <v>4.8899999999999997</v>
      </c>
      <c r="E78" s="482" t="s">
        <v>217</v>
      </c>
      <c r="F78" s="482"/>
    </row>
    <row r="79" spans="3:6" s="125" customFormat="1" ht="15" customHeight="1" x14ac:dyDescent="0.25">
      <c r="C79" s="149">
        <v>44617</v>
      </c>
      <c r="D79" s="184">
        <v>4253</v>
      </c>
      <c r="E79" s="608" t="s">
        <v>397</v>
      </c>
      <c r="F79" s="608"/>
    </row>
    <row r="80" spans="3:6" s="125" customFormat="1" ht="15" customHeight="1" x14ac:dyDescent="0.25">
      <c r="C80" s="149">
        <v>44617</v>
      </c>
      <c r="D80" s="184">
        <v>3.27</v>
      </c>
      <c r="E80" s="482" t="s">
        <v>217</v>
      </c>
      <c r="F80" s="482"/>
    </row>
    <row r="81" spans="3:6" s="125" customFormat="1" ht="15" customHeight="1" x14ac:dyDescent="0.25">
      <c r="C81" s="149">
        <v>44617</v>
      </c>
      <c r="D81" s="184">
        <v>179</v>
      </c>
      <c r="E81" s="482" t="s">
        <v>529</v>
      </c>
      <c r="F81" s="482"/>
    </row>
    <row r="82" spans="3:6" s="125" customFormat="1" ht="15" customHeight="1" x14ac:dyDescent="0.25">
      <c r="C82" s="149">
        <v>44619</v>
      </c>
      <c r="D82" s="184">
        <v>179</v>
      </c>
      <c r="E82" s="482" t="s">
        <v>529</v>
      </c>
      <c r="F82" s="482"/>
    </row>
    <row r="83" spans="3:6" s="125" customFormat="1" ht="15" customHeight="1" x14ac:dyDescent="0.25">
      <c r="C83" s="149">
        <v>44619</v>
      </c>
      <c r="D83" s="184">
        <v>179</v>
      </c>
      <c r="E83" s="482" t="s">
        <v>529</v>
      </c>
      <c r="F83" s="482"/>
    </row>
    <row r="84" spans="3:6" s="125" customFormat="1" ht="15" customHeight="1" x14ac:dyDescent="0.25">
      <c r="C84" s="149">
        <v>44620</v>
      </c>
      <c r="D84" s="184">
        <v>300</v>
      </c>
      <c r="E84" s="482" t="s">
        <v>628</v>
      </c>
      <c r="F84" s="482"/>
    </row>
    <row r="85" spans="3:6" s="125" customFormat="1" ht="15" customHeight="1" x14ac:dyDescent="0.25">
      <c r="C85" s="149">
        <v>44620</v>
      </c>
      <c r="D85" s="184">
        <v>1.63</v>
      </c>
      <c r="E85" s="482" t="s">
        <v>217</v>
      </c>
      <c r="F85" s="482"/>
    </row>
    <row r="86" spans="3:6" s="125" customFormat="1" ht="15" customHeight="1" x14ac:dyDescent="0.25">
      <c r="C86" s="149">
        <v>44620</v>
      </c>
      <c r="D86" s="166">
        <v>1417</v>
      </c>
      <c r="E86" s="608" t="s">
        <v>693</v>
      </c>
      <c r="F86" s="608"/>
    </row>
    <row r="87" spans="3:6" s="125" customFormat="1" ht="15" customHeight="1" x14ac:dyDescent="0.25">
      <c r="C87" s="149">
        <v>44620</v>
      </c>
      <c r="D87" s="184">
        <v>1.63</v>
      </c>
      <c r="E87" s="482" t="s">
        <v>217</v>
      </c>
      <c r="F87" s="482"/>
    </row>
    <row r="88" spans="3:6" s="125" customFormat="1" ht="15" customHeight="1" x14ac:dyDescent="0.25">
      <c r="C88" s="149">
        <v>44620</v>
      </c>
      <c r="D88" s="166">
        <v>1417</v>
      </c>
      <c r="E88" s="608" t="s">
        <v>692</v>
      </c>
      <c r="F88" s="608"/>
    </row>
    <row r="89" spans="3:6" s="125" customFormat="1" ht="15" customHeight="1" x14ac:dyDescent="0.25">
      <c r="C89" s="149">
        <v>44620</v>
      </c>
      <c r="D89" s="166">
        <v>1417</v>
      </c>
      <c r="E89" s="608" t="s">
        <v>289</v>
      </c>
      <c r="F89" s="608"/>
    </row>
    <row r="90" spans="3:6" s="125" customFormat="1" ht="15" customHeight="1" x14ac:dyDescent="0.25">
      <c r="C90" s="149">
        <v>44620</v>
      </c>
      <c r="D90" s="184">
        <v>3.27</v>
      </c>
      <c r="E90" s="482" t="s">
        <v>217</v>
      </c>
      <c r="F90" s="482"/>
    </row>
    <row r="91" spans="3:6" s="125" customFormat="1" ht="15" customHeight="1" x14ac:dyDescent="0.25">
      <c r="C91" s="149">
        <v>44620</v>
      </c>
      <c r="D91" s="166">
        <v>2373.86</v>
      </c>
      <c r="E91" s="482" t="s">
        <v>776</v>
      </c>
      <c r="F91" s="482"/>
    </row>
  </sheetData>
  <mergeCells count="89">
    <mergeCell ref="C2:F2"/>
    <mergeCell ref="C3:E3"/>
    <mergeCell ref="E88:F88"/>
    <mergeCell ref="E89:F89"/>
    <mergeCell ref="E90:F90"/>
    <mergeCell ref="C6:D6"/>
    <mergeCell ref="C7:D7"/>
    <mergeCell ref="C8:D8"/>
    <mergeCell ref="C9:D9"/>
    <mergeCell ref="C10:D10"/>
    <mergeCell ref="C11:D11"/>
    <mergeCell ref="C12:D12"/>
    <mergeCell ref="E86:F86"/>
    <mergeCell ref="E87:F87"/>
    <mergeCell ref="E68:F68"/>
    <mergeCell ref="E69:F69"/>
    <mergeCell ref="E91:F91"/>
    <mergeCell ref="E34:F34"/>
    <mergeCell ref="E50:F50"/>
    <mergeCell ref="E66:F66"/>
    <mergeCell ref="E80:F80"/>
    <mergeCell ref="E81:F81"/>
    <mergeCell ref="E82:F82"/>
    <mergeCell ref="E83:F83"/>
    <mergeCell ref="E84:F84"/>
    <mergeCell ref="E85:F85"/>
    <mergeCell ref="E74:F74"/>
    <mergeCell ref="E75:F75"/>
    <mergeCell ref="E76:F76"/>
    <mergeCell ref="E77:F77"/>
    <mergeCell ref="E78:F78"/>
    <mergeCell ref="E79:F79"/>
    <mergeCell ref="E70:F70"/>
    <mergeCell ref="E71:F71"/>
    <mergeCell ref="E72:F72"/>
    <mergeCell ref="E73:F73"/>
    <mergeCell ref="E62:F62"/>
    <mergeCell ref="E63:F63"/>
    <mergeCell ref="E64:F64"/>
    <mergeCell ref="E65:F65"/>
    <mergeCell ref="E67:F67"/>
    <mergeCell ref="E57:F57"/>
    <mergeCell ref="E58:F58"/>
    <mergeCell ref="E59:F59"/>
    <mergeCell ref="E60:F60"/>
    <mergeCell ref="E61:F61"/>
    <mergeCell ref="E52:F52"/>
    <mergeCell ref="E53:F53"/>
    <mergeCell ref="E54:F54"/>
    <mergeCell ref="E55:F55"/>
    <mergeCell ref="E56:F56"/>
    <mergeCell ref="E47:F47"/>
    <mergeCell ref="E48:F48"/>
    <mergeCell ref="E49:F49"/>
    <mergeCell ref="E51:F51"/>
    <mergeCell ref="E43:F43"/>
    <mergeCell ref="E44:F44"/>
    <mergeCell ref="E45:F45"/>
    <mergeCell ref="E46:F46"/>
    <mergeCell ref="E39:F39"/>
    <mergeCell ref="E40:F40"/>
    <mergeCell ref="E41:F41"/>
    <mergeCell ref="E42:F42"/>
    <mergeCell ref="E35:F35"/>
    <mergeCell ref="E36:F36"/>
    <mergeCell ref="E37:F37"/>
    <mergeCell ref="E38:F38"/>
    <mergeCell ref="E30:F30"/>
    <mergeCell ref="E31:F31"/>
    <mergeCell ref="E32:F32"/>
    <mergeCell ref="E33:F33"/>
    <mergeCell ref="E26:F26"/>
    <mergeCell ref="E27:F27"/>
    <mergeCell ref="E28:F28"/>
    <mergeCell ref="E29:F29"/>
    <mergeCell ref="E22:F22"/>
    <mergeCell ref="E23:F23"/>
    <mergeCell ref="E24:F24"/>
    <mergeCell ref="E25:F25"/>
    <mergeCell ref="E19:F19"/>
    <mergeCell ref="E20:F20"/>
    <mergeCell ref="E21:F21"/>
    <mergeCell ref="E4:F4"/>
    <mergeCell ref="E16:F16"/>
    <mergeCell ref="E17:F17"/>
    <mergeCell ref="E18:F18"/>
    <mergeCell ref="C13:F13"/>
    <mergeCell ref="C14:F14"/>
    <mergeCell ref="C15:F15"/>
  </mergeCells>
  <pageMargins left="0.7" right="0.7" top="0.75" bottom="0.75" header="0.3" footer="0.3"/>
  <pageSetup paperSize="9" scale="77" orientation="portrait" r:id="rId1"/>
  <ignoredErrors>
    <ignoredError sqref="F12" formula="1"/>
  </ignoredError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95"/>
  <sheetViews>
    <sheetView topLeftCell="A45" zoomScaleNormal="100" workbookViewId="0">
      <selection activeCell="E49" sqref="E49:F49"/>
    </sheetView>
  </sheetViews>
  <sheetFormatPr defaultRowHeight="15" x14ac:dyDescent="0.25"/>
  <cols>
    <col min="3" max="6" width="18.7109375" style="125" customWidth="1"/>
    <col min="7" max="7" width="9.140625" style="125"/>
  </cols>
  <sheetData>
    <row r="1" spans="3:6" ht="15.75" thickBot="1" x14ac:dyDescent="0.3"/>
    <row r="2" spans="3:6" ht="21.75" customHeight="1" thickBot="1" x14ac:dyDescent="0.4">
      <c r="C2" s="609" t="s">
        <v>964</v>
      </c>
      <c r="D2" s="610"/>
      <c r="E2" s="610"/>
      <c r="F2" s="611"/>
    </row>
    <row r="3" spans="3:6" ht="21.75" customHeight="1" thickBot="1" x14ac:dyDescent="0.3">
      <c r="C3" s="612" t="s">
        <v>748</v>
      </c>
      <c r="D3" s="613"/>
      <c r="E3" s="614"/>
      <c r="F3" s="177">
        <v>144597</v>
      </c>
    </row>
    <row r="4" spans="3:6" x14ac:dyDescent="0.25">
      <c r="C4" s="178"/>
      <c r="D4" s="179"/>
      <c r="E4" s="606" t="s">
        <v>0</v>
      </c>
      <c r="F4" s="607"/>
    </row>
    <row r="5" spans="3:6" x14ac:dyDescent="0.25">
      <c r="C5" s="180"/>
      <c r="E5" s="15" t="s">
        <v>3</v>
      </c>
      <c r="F5" s="176" t="s">
        <v>2</v>
      </c>
    </row>
    <row r="6" spans="3:6" ht="30.75" customHeight="1" x14ac:dyDescent="0.25">
      <c r="C6" s="583" t="s">
        <v>965</v>
      </c>
      <c r="D6" s="584"/>
      <c r="E6" s="156">
        <v>76589.02</v>
      </c>
      <c r="F6" s="181">
        <v>16678</v>
      </c>
    </row>
    <row r="7" spans="3:6" x14ac:dyDescent="0.25">
      <c r="C7" s="585" t="s">
        <v>3</v>
      </c>
      <c r="D7" s="586"/>
      <c r="E7" s="158">
        <v>52228.6</v>
      </c>
      <c r="F7" s="182">
        <v>105451.62</v>
      </c>
    </row>
    <row r="8" spans="3:6" x14ac:dyDescent="0.25">
      <c r="C8" s="587" t="s">
        <v>625</v>
      </c>
      <c r="D8" s="588"/>
      <c r="E8" s="158">
        <v>3896.51</v>
      </c>
      <c r="F8" s="182">
        <v>3391</v>
      </c>
    </row>
    <row r="9" spans="3:6" x14ac:dyDescent="0.25">
      <c r="C9" s="587" t="s">
        <v>840</v>
      </c>
      <c r="D9" s="588"/>
      <c r="E9" s="158">
        <v>750</v>
      </c>
      <c r="F9" s="182">
        <v>1200</v>
      </c>
    </row>
    <row r="10" spans="3:6" x14ac:dyDescent="0.25">
      <c r="C10" s="587" t="s">
        <v>872</v>
      </c>
      <c r="D10" s="588"/>
      <c r="E10" s="158">
        <v>0</v>
      </c>
      <c r="F10" s="182">
        <v>0</v>
      </c>
    </row>
    <row r="11" spans="3:6" x14ac:dyDescent="0.25">
      <c r="C11" s="585" t="s">
        <v>6</v>
      </c>
      <c r="D11" s="586"/>
      <c r="E11" s="158">
        <v>158456.1</v>
      </c>
      <c r="F11" s="182">
        <v>112996.97</v>
      </c>
    </row>
    <row r="12" spans="3:6" ht="36.75" customHeight="1" thickBot="1" x14ac:dyDescent="0.3">
      <c r="C12" s="602" t="s">
        <v>966</v>
      </c>
      <c r="D12" s="603"/>
      <c r="E12" s="157">
        <f>E6+E7+E8+E9+E10+F11-E11</f>
        <v>88005</v>
      </c>
      <c r="F12" s="183">
        <f>F6+F7+F8+F9+F10-F11</f>
        <v>13723.649999999994</v>
      </c>
    </row>
    <row r="13" spans="3:6" ht="15.75" thickBot="1" x14ac:dyDescent="0.3">
      <c r="C13" s="604"/>
      <c r="D13" s="604"/>
      <c r="E13" s="604"/>
      <c r="F13" s="604"/>
    </row>
    <row r="14" spans="3:6" ht="15" customHeight="1" thickBot="1" x14ac:dyDescent="0.3">
      <c r="C14" s="416" t="s">
        <v>7</v>
      </c>
      <c r="D14" s="417"/>
      <c r="E14" s="417"/>
      <c r="F14" s="417"/>
    </row>
    <row r="15" spans="3:6" ht="15.75" thickBot="1" x14ac:dyDescent="0.3">
      <c r="C15" s="409" t="s">
        <v>0</v>
      </c>
      <c r="D15" s="410"/>
      <c r="E15" s="410"/>
      <c r="F15" s="411"/>
    </row>
    <row r="16" spans="3:6" ht="15" customHeight="1" x14ac:dyDescent="0.25">
      <c r="C16" s="111" t="s">
        <v>30</v>
      </c>
      <c r="D16" s="111" t="s">
        <v>31</v>
      </c>
      <c r="E16" s="380" t="s">
        <v>32</v>
      </c>
      <c r="F16" s="380"/>
    </row>
    <row r="17" spans="3:6" s="125" customFormat="1" ht="15" customHeight="1" x14ac:dyDescent="0.25">
      <c r="C17" s="149">
        <v>44622</v>
      </c>
      <c r="D17" s="184">
        <v>179</v>
      </c>
      <c r="E17" s="482" t="s">
        <v>529</v>
      </c>
      <c r="F17" s="482"/>
    </row>
    <row r="18" spans="3:6" s="125" customFormat="1" ht="15" customHeight="1" x14ac:dyDescent="0.25">
      <c r="C18" s="149">
        <v>44622</v>
      </c>
      <c r="D18" s="184">
        <v>1065</v>
      </c>
      <c r="E18" s="482" t="s">
        <v>919</v>
      </c>
      <c r="F18" s="482"/>
    </row>
    <row r="19" spans="3:6" s="125" customFormat="1" ht="15" customHeight="1" x14ac:dyDescent="0.25">
      <c r="C19" s="149">
        <v>44622</v>
      </c>
      <c r="D19" s="184">
        <v>3.27</v>
      </c>
      <c r="E19" s="482" t="s">
        <v>217</v>
      </c>
      <c r="F19" s="482"/>
    </row>
    <row r="20" spans="3:6" s="125" customFormat="1" ht="15" customHeight="1" x14ac:dyDescent="0.25">
      <c r="C20" s="149">
        <v>44622</v>
      </c>
      <c r="D20" s="166">
        <v>2.44</v>
      </c>
      <c r="E20" s="482" t="s">
        <v>217</v>
      </c>
      <c r="F20" s="482"/>
    </row>
    <row r="21" spans="3:6" s="125" customFormat="1" ht="15" customHeight="1" x14ac:dyDescent="0.25">
      <c r="C21" s="149">
        <v>44623</v>
      </c>
      <c r="D21" s="166">
        <v>22277.98</v>
      </c>
      <c r="E21" s="615" t="s">
        <v>343</v>
      </c>
      <c r="F21" s="558"/>
    </row>
    <row r="22" spans="3:6" s="125" customFormat="1" ht="15" customHeight="1" x14ac:dyDescent="0.25">
      <c r="C22" s="149">
        <v>44623</v>
      </c>
      <c r="D22" s="184">
        <v>179</v>
      </c>
      <c r="E22" s="482" t="s">
        <v>529</v>
      </c>
      <c r="F22" s="482"/>
    </row>
    <row r="23" spans="3:6" s="125" customFormat="1" ht="15" customHeight="1" x14ac:dyDescent="0.25">
      <c r="C23" s="149">
        <v>44624</v>
      </c>
      <c r="D23" s="163">
        <v>5000</v>
      </c>
      <c r="E23" s="608" t="s">
        <v>687</v>
      </c>
      <c r="F23" s="608"/>
    </row>
    <row r="24" spans="3:6" s="125" customFormat="1" ht="15" customHeight="1" x14ac:dyDescent="0.25">
      <c r="C24" s="149">
        <v>44624</v>
      </c>
      <c r="D24" s="163">
        <v>4373.33</v>
      </c>
      <c r="E24" s="608" t="s">
        <v>686</v>
      </c>
      <c r="F24" s="608"/>
    </row>
    <row r="25" spans="3:6" s="125" customFormat="1" ht="15" customHeight="1" x14ac:dyDescent="0.25">
      <c r="C25" s="149">
        <v>44624</v>
      </c>
      <c r="D25" s="163">
        <v>5000</v>
      </c>
      <c r="E25" s="608" t="s">
        <v>768</v>
      </c>
      <c r="F25" s="608"/>
    </row>
    <row r="26" spans="3:6" s="125" customFormat="1" ht="15" customHeight="1" x14ac:dyDescent="0.25">
      <c r="C26" s="149">
        <v>44624</v>
      </c>
      <c r="D26" s="163">
        <v>4000</v>
      </c>
      <c r="E26" s="608" t="s">
        <v>725</v>
      </c>
      <c r="F26" s="608"/>
    </row>
    <row r="27" spans="3:6" s="125" customFormat="1" ht="15" customHeight="1" x14ac:dyDescent="0.25">
      <c r="C27" s="149">
        <v>44624</v>
      </c>
      <c r="D27" s="163">
        <v>5000</v>
      </c>
      <c r="E27" s="608" t="s">
        <v>684</v>
      </c>
      <c r="F27" s="608"/>
    </row>
    <row r="28" spans="3:6" s="125" customFormat="1" ht="15" customHeight="1" x14ac:dyDescent="0.25">
      <c r="C28" s="149">
        <v>44624</v>
      </c>
      <c r="D28" s="163">
        <v>5000</v>
      </c>
      <c r="E28" s="608" t="s">
        <v>683</v>
      </c>
      <c r="F28" s="608"/>
    </row>
    <row r="29" spans="3:6" s="125" customFormat="1" ht="15" customHeight="1" x14ac:dyDescent="0.25">
      <c r="C29" s="149">
        <v>44624</v>
      </c>
      <c r="D29" s="163">
        <v>5000</v>
      </c>
      <c r="E29" s="608" t="s">
        <v>699</v>
      </c>
      <c r="F29" s="608"/>
    </row>
    <row r="30" spans="3:6" s="125" customFormat="1" ht="15" customHeight="1" x14ac:dyDescent="0.25">
      <c r="C30" s="149">
        <v>44624</v>
      </c>
      <c r="D30" s="163">
        <v>4333.34</v>
      </c>
      <c r="E30" s="608" t="s">
        <v>388</v>
      </c>
      <c r="F30" s="608"/>
    </row>
    <row r="31" spans="3:6" s="125" customFormat="1" ht="15" customHeight="1" x14ac:dyDescent="0.25">
      <c r="C31" s="149">
        <v>44624</v>
      </c>
      <c r="D31" s="163">
        <v>4000</v>
      </c>
      <c r="E31" s="608" t="s">
        <v>681</v>
      </c>
      <c r="F31" s="608"/>
    </row>
    <row r="32" spans="3:6" s="125" customFormat="1" ht="15" customHeight="1" x14ac:dyDescent="0.25">
      <c r="C32" s="149">
        <v>44624</v>
      </c>
      <c r="D32" s="163">
        <v>5000</v>
      </c>
      <c r="E32" s="608" t="s">
        <v>816</v>
      </c>
      <c r="F32" s="608"/>
    </row>
    <row r="33" spans="3:6" s="125" customFormat="1" ht="15" customHeight="1" x14ac:dyDescent="0.25">
      <c r="C33" s="149">
        <v>44624</v>
      </c>
      <c r="D33" s="163">
        <v>5000</v>
      </c>
      <c r="E33" s="608" t="s">
        <v>726</v>
      </c>
      <c r="F33" s="608"/>
    </row>
    <row r="34" spans="3:6" s="125" customFormat="1" ht="15" customHeight="1" x14ac:dyDescent="0.25">
      <c r="C34" s="149">
        <v>44624</v>
      </c>
      <c r="D34" s="163">
        <v>5000</v>
      </c>
      <c r="E34" s="608" t="s">
        <v>951</v>
      </c>
      <c r="F34" s="608"/>
    </row>
    <row r="35" spans="3:6" s="125" customFormat="1" ht="15" customHeight="1" x14ac:dyDescent="0.25">
      <c r="C35" s="149">
        <v>44627</v>
      </c>
      <c r="D35" s="166">
        <v>3000</v>
      </c>
      <c r="E35" s="482" t="s">
        <v>626</v>
      </c>
      <c r="F35" s="482"/>
    </row>
    <row r="36" spans="3:6" s="125" customFormat="1" ht="15" customHeight="1" x14ac:dyDescent="0.25">
      <c r="C36" s="149">
        <v>44627</v>
      </c>
      <c r="D36" s="184">
        <v>3.27</v>
      </c>
      <c r="E36" s="482" t="s">
        <v>217</v>
      </c>
      <c r="F36" s="482"/>
    </row>
    <row r="37" spans="3:6" s="125" customFormat="1" ht="15" customHeight="1" x14ac:dyDescent="0.25">
      <c r="C37" s="149">
        <v>44627</v>
      </c>
      <c r="D37" s="166">
        <v>4366</v>
      </c>
      <c r="E37" s="482" t="s">
        <v>967</v>
      </c>
      <c r="F37" s="482"/>
    </row>
    <row r="38" spans="3:6" s="125" customFormat="1" ht="15" customHeight="1" x14ac:dyDescent="0.25">
      <c r="C38" s="149">
        <v>44627</v>
      </c>
      <c r="D38" s="184">
        <v>3.27</v>
      </c>
      <c r="E38" s="482" t="s">
        <v>217</v>
      </c>
      <c r="F38" s="482"/>
    </row>
    <row r="39" spans="3:6" s="125" customFormat="1" ht="15" customHeight="1" x14ac:dyDescent="0.25">
      <c r="C39" s="149">
        <v>44628</v>
      </c>
      <c r="D39" s="166">
        <v>35</v>
      </c>
      <c r="E39" s="482" t="s">
        <v>239</v>
      </c>
      <c r="F39" s="482"/>
    </row>
    <row r="40" spans="3:6" s="125" customFormat="1" ht="15" customHeight="1" x14ac:dyDescent="0.25">
      <c r="C40" s="149">
        <v>44629</v>
      </c>
      <c r="D40" s="184">
        <v>179</v>
      </c>
      <c r="E40" s="482" t="s">
        <v>529</v>
      </c>
      <c r="F40" s="482"/>
    </row>
    <row r="41" spans="3:6" s="125" customFormat="1" ht="15" customHeight="1" x14ac:dyDescent="0.25">
      <c r="C41" s="149">
        <v>44630</v>
      </c>
      <c r="D41" s="166">
        <v>849.6</v>
      </c>
      <c r="E41" s="482" t="s">
        <v>968</v>
      </c>
      <c r="F41" s="482"/>
    </row>
    <row r="42" spans="3:6" s="125" customFormat="1" ht="15" customHeight="1" x14ac:dyDescent="0.25">
      <c r="C42" s="149">
        <v>44630</v>
      </c>
      <c r="D42" s="166">
        <v>1.63</v>
      </c>
      <c r="E42" s="482" t="s">
        <v>217</v>
      </c>
      <c r="F42" s="482"/>
    </row>
    <row r="43" spans="3:6" s="125" customFormat="1" ht="15" customHeight="1" x14ac:dyDescent="0.25">
      <c r="C43" s="149">
        <v>44633</v>
      </c>
      <c r="D43" s="184">
        <v>179</v>
      </c>
      <c r="E43" s="482" t="s">
        <v>529</v>
      </c>
      <c r="F43" s="482"/>
    </row>
    <row r="44" spans="3:6" s="125" customFormat="1" ht="15" customHeight="1" x14ac:dyDescent="0.25">
      <c r="C44" s="149">
        <v>44634</v>
      </c>
      <c r="D44" s="166">
        <v>99.9</v>
      </c>
      <c r="E44" s="482" t="s">
        <v>273</v>
      </c>
      <c r="F44" s="482"/>
    </row>
    <row r="45" spans="3:6" s="125" customFormat="1" ht="15" customHeight="1" x14ac:dyDescent="0.25">
      <c r="C45" s="149">
        <v>44635</v>
      </c>
      <c r="D45" s="166">
        <v>500</v>
      </c>
      <c r="E45" s="482" t="s">
        <v>628</v>
      </c>
      <c r="F45" s="482"/>
    </row>
    <row r="46" spans="3:6" s="125" customFormat="1" ht="15" customHeight="1" x14ac:dyDescent="0.25">
      <c r="C46" s="149">
        <v>44635</v>
      </c>
      <c r="D46" s="166">
        <v>1.63</v>
      </c>
      <c r="E46" s="482" t="s">
        <v>217</v>
      </c>
      <c r="F46" s="482"/>
    </row>
    <row r="47" spans="3:6" s="125" customFormat="1" ht="15" customHeight="1" x14ac:dyDescent="0.25">
      <c r="C47" s="149">
        <v>44636</v>
      </c>
      <c r="D47" s="184">
        <v>2000</v>
      </c>
      <c r="E47" s="482" t="s">
        <v>919</v>
      </c>
      <c r="F47" s="482"/>
    </row>
    <row r="48" spans="3:6" s="125" customFormat="1" ht="15" customHeight="1" x14ac:dyDescent="0.25">
      <c r="C48" s="149">
        <v>44636</v>
      </c>
      <c r="D48" s="184">
        <v>4.8899999999999997</v>
      </c>
      <c r="E48" s="482" t="s">
        <v>217</v>
      </c>
      <c r="F48" s="482"/>
    </row>
    <row r="49" spans="3:6" s="125" customFormat="1" ht="15" customHeight="1" x14ac:dyDescent="0.25">
      <c r="C49" s="149">
        <v>44636</v>
      </c>
      <c r="D49" s="166">
        <v>89.75</v>
      </c>
      <c r="E49" s="482" t="s">
        <v>727</v>
      </c>
      <c r="F49" s="482"/>
    </row>
    <row r="50" spans="3:6" s="125" customFormat="1" ht="15" customHeight="1" x14ac:dyDescent="0.25">
      <c r="C50" s="149">
        <v>44636</v>
      </c>
      <c r="D50" s="184">
        <v>90</v>
      </c>
      <c r="E50" s="482" t="s">
        <v>727</v>
      </c>
      <c r="F50" s="482"/>
    </row>
    <row r="51" spans="3:6" s="125" customFormat="1" ht="15" customHeight="1" x14ac:dyDescent="0.25">
      <c r="C51" s="149">
        <v>44636</v>
      </c>
      <c r="D51" s="166">
        <v>88</v>
      </c>
      <c r="E51" s="482" t="s">
        <v>958</v>
      </c>
      <c r="F51" s="482"/>
    </row>
    <row r="52" spans="3:6" s="125" customFormat="1" ht="15" customHeight="1" x14ac:dyDescent="0.25">
      <c r="C52" s="149">
        <v>44636</v>
      </c>
      <c r="D52" s="166">
        <v>1586</v>
      </c>
      <c r="E52" s="482" t="s">
        <v>939</v>
      </c>
      <c r="F52" s="482"/>
    </row>
    <row r="53" spans="3:6" s="125" customFormat="1" ht="15" customHeight="1" x14ac:dyDescent="0.25">
      <c r="C53" s="149">
        <v>44636</v>
      </c>
      <c r="D53" s="166">
        <v>592</v>
      </c>
      <c r="E53" s="482" t="s">
        <v>940</v>
      </c>
      <c r="F53" s="482"/>
    </row>
    <row r="54" spans="3:6" s="125" customFormat="1" ht="15" customHeight="1" x14ac:dyDescent="0.25">
      <c r="C54" s="149">
        <v>44636</v>
      </c>
      <c r="D54" s="166">
        <v>111</v>
      </c>
      <c r="E54" s="482" t="s">
        <v>942</v>
      </c>
      <c r="F54" s="482"/>
    </row>
    <row r="55" spans="3:6" s="125" customFormat="1" ht="15" customHeight="1" x14ac:dyDescent="0.25">
      <c r="C55" s="149">
        <v>44636</v>
      </c>
      <c r="D55" s="166">
        <v>2210</v>
      </c>
      <c r="E55" s="482" t="s">
        <v>943</v>
      </c>
      <c r="F55" s="482"/>
    </row>
    <row r="56" spans="3:6" s="125" customFormat="1" ht="15" customHeight="1" x14ac:dyDescent="0.25">
      <c r="C56" s="149">
        <v>44636</v>
      </c>
      <c r="D56" s="166">
        <v>1349</v>
      </c>
      <c r="E56" s="482" t="s">
        <v>944</v>
      </c>
      <c r="F56" s="482"/>
    </row>
    <row r="57" spans="3:6" s="125" customFormat="1" ht="15" customHeight="1" x14ac:dyDescent="0.25">
      <c r="C57" s="149">
        <v>44637</v>
      </c>
      <c r="D57" s="166">
        <v>3890</v>
      </c>
      <c r="E57" s="482" t="s">
        <v>969</v>
      </c>
      <c r="F57" s="482"/>
    </row>
    <row r="58" spans="3:6" s="125" customFormat="1" ht="15" customHeight="1" x14ac:dyDescent="0.25">
      <c r="C58" s="149">
        <v>44637</v>
      </c>
      <c r="D58" s="166">
        <v>3.27</v>
      </c>
      <c r="E58" s="482" t="s">
        <v>217</v>
      </c>
      <c r="F58" s="482"/>
    </row>
    <row r="59" spans="3:6" s="125" customFormat="1" ht="15" customHeight="1" x14ac:dyDescent="0.25">
      <c r="C59" s="149">
        <v>44637</v>
      </c>
      <c r="D59" s="166">
        <v>278</v>
      </c>
      <c r="E59" s="482" t="s">
        <v>937</v>
      </c>
      <c r="F59" s="482"/>
    </row>
    <row r="60" spans="3:6" s="125" customFormat="1" ht="15" customHeight="1" x14ac:dyDescent="0.25">
      <c r="C60" s="149">
        <v>44637</v>
      </c>
      <c r="D60" s="166">
        <v>6347</v>
      </c>
      <c r="E60" s="482" t="s">
        <v>938</v>
      </c>
      <c r="F60" s="482"/>
    </row>
    <row r="61" spans="3:6" s="125" customFormat="1" ht="15" customHeight="1" x14ac:dyDescent="0.25">
      <c r="C61" s="149">
        <v>44637</v>
      </c>
      <c r="D61" s="166">
        <v>162</v>
      </c>
      <c r="E61" s="482" t="s">
        <v>941</v>
      </c>
      <c r="F61" s="482"/>
    </row>
    <row r="62" spans="3:6" s="125" customFormat="1" ht="15" customHeight="1" x14ac:dyDescent="0.25">
      <c r="C62" s="149">
        <v>44637</v>
      </c>
      <c r="D62" s="166">
        <v>170</v>
      </c>
      <c r="E62" s="482" t="s">
        <v>952</v>
      </c>
      <c r="F62" s="482"/>
    </row>
    <row r="63" spans="3:6" s="125" customFormat="1" ht="15" customHeight="1" x14ac:dyDescent="0.25">
      <c r="C63" s="149">
        <v>44637</v>
      </c>
      <c r="D63" s="184">
        <v>179</v>
      </c>
      <c r="E63" s="482" t="s">
        <v>529</v>
      </c>
      <c r="F63" s="482"/>
    </row>
    <row r="64" spans="3:6" s="125" customFormat="1" ht="15" customHeight="1" x14ac:dyDescent="0.25">
      <c r="C64" s="149">
        <v>44640</v>
      </c>
      <c r="D64" s="184">
        <v>179</v>
      </c>
      <c r="E64" s="482" t="s">
        <v>529</v>
      </c>
      <c r="F64" s="482"/>
    </row>
    <row r="65" spans="3:6" s="125" customFormat="1" ht="15" customHeight="1" x14ac:dyDescent="0.25">
      <c r="C65" s="149">
        <v>44641</v>
      </c>
      <c r="D65" s="184">
        <v>1000</v>
      </c>
      <c r="E65" s="482" t="s">
        <v>628</v>
      </c>
      <c r="F65" s="482"/>
    </row>
    <row r="66" spans="3:6" s="125" customFormat="1" ht="15" customHeight="1" x14ac:dyDescent="0.25">
      <c r="C66" s="149">
        <v>44641</v>
      </c>
      <c r="D66" s="184">
        <v>1404.2</v>
      </c>
      <c r="E66" s="482" t="s">
        <v>970</v>
      </c>
      <c r="F66" s="482"/>
    </row>
    <row r="67" spans="3:6" s="125" customFormat="1" ht="15" customHeight="1" x14ac:dyDescent="0.25">
      <c r="C67" s="149">
        <v>44641</v>
      </c>
      <c r="D67" s="166">
        <v>3.27</v>
      </c>
      <c r="E67" s="482" t="s">
        <v>217</v>
      </c>
      <c r="F67" s="482"/>
    </row>
    <row r="68" spans="3:6" s="125" customFormat="1" ht="15" customHeight="1" x14ac:dyDescent="0.25">
      <c r="C68" s="149">
        <v>44641</v>
      </c>
      <c r="D68" s="166">
        <v>1.63</v>
      </c>
      <c r="E68" s="482" t="s">
        <v>217</v>
      </c>
      <c r="F68" s="482"/>
    </row>
    <row r="69" spans="3:6" s="125" customFormat="1" ht="15" customHeight="1" x14ac:dyDescent="0.25">
      <c r="C69" s="149">
        <v>44642</v>
      </c>
      <c r="D69" s="166">
        <v>2140</v>
      </c>
      <c r="E69" s="482" t="s">
        <v>919</v>
      </c>
      <c r="F69" s="482"/>
    </row>
    <row r="70" spans="3:6" s="125" customFormat="1" ht="15" customHeight="1" x14ac:dyDescent="0.25">
      <c r="C70" s="149">
        <v>44642</v>
      </c>
      <c r="D70" s="166">
        <v>3.27</v>
      </c>
      <c r="E70" s="482" t="s">
        <v>217</v>
      </c>
      <c r="F70" s="482"/>
    </row>
    <row r="71" spans="3:6" s="125" customFormat="1" ht="15" customHeight="1" x14ac:dyDescent="0.25">
      <c r="C71" s="149">
        <v>44644</v>
      </c>
      <c r="D71" s="184">
        <v>500</v>
      </c>
      <c r="E71" s="482" t="s">
        <v>628</v>
      </c>
      <c r="F71" s="482"/>
    </row>
    <row r="72" spans="3:6" s="125" customFormat="1" ht="15" customHeight="1" x14ac:dyDescent="0.25">
      <c r="C72" s="149">
        <v>44644</v>
      </c>
      <c r="D72" s="166">
        <v>1000</v>
      </c>
      <c r="E72" s="482" t="s">
        <v>736</v>
      </c>
      <c r="F72" s="482"/>
    </row>
    <row r="73" spans="3:6" s="125" customFormat="1" ht="15" customHeight="1" x14ac:dyDescent="0.25">
      <c r="C73" s="149">
        <v>44644</v>
      </c>
      <c r="D73" s="166">
        <v>0.81</v>
      </c>
      <c r="E73" s="482" t="s">
        <v>217</v>
      </c>
      <c r="F73" s="482"/>
    </row>
    <row r="74" spans="3:6" s="125" customFormat="1" ht="15" customHeight="1" x14ac:dyDescent="0.25">
      <c r="C74" s="149">
        <v>44644</v>
      </c>
      <c r="D74" s="166">
        <v>1.63</v>
      </c>
      <c r="E74" s="482" t="s">
        <v>217</v>
      </c>
      <c r="F74" s="482"/>
    </row>
    <row r="75" spans="3:6" s="125" customFormat="1" ht="15" customHeight="1" x14ac:dyDescent="0.25">
      <c r="C75" s="149">
        <v>44644</v>
      </c>
      <c r="D75" s="184">
        <v>179</v>
      </c>
      <c r="E75" s="482" t="s">
        <v>529</v>
      </c>
      <c r="F75" s="482"/>
    </row>
    <row r="76" spans="3:6" s="125" customFormat="1" ht="15" customHeight="1" x14ac:dyDescent="0.25">
      <c r="C76" s="149">
        <v>44646</v>
      </c>
      <c r="D76" s="184">
        <v>179</v>
      </c>
      <c r="E76" s="482" t="s">
        <v>529</v>
      </c>
      <c r="F76" s="482"/>
    </row>
    <row r="77" spans="3:6" s="125" customFormat="1" ht="15" customHeight="1" x14ac:dyDescent="0.25">
      <c r="C77" s="149">
        <v>44647</v>
      </c>
      <c r="D77" s="184">
        <v>5000</v>
      </c>
      <c r="E77" s="482" t="s">
        <v>919</v>
      </c>
      <c r="F77" s="482"/>
    </row>
    <row r="78" spans="3:6" s="125" customFormat="1" ht="15" customHeight="1" x14ac:dyDescent="0.25">
      <c r="C78" s="149">
        <v>44647</v>
      </c>
      <c r="D78" s="166">
        <v>4.8899999999999997</v>
      </c>
      <c r="E78" s="482" t="s">
        <v>217</v>
      </c>
      <c r="F78" s="482"/>
    </row>
    <row r="79" spans="3:6" s="125" customFormat="1" ht="15" customHeight="1" x14ac:dyDescent="0.25">
      <c r="C79" s="149">
        <v>44649</v>
      </c>
      <c r="D79" s="184">
        <v>3319</v>
      </c>
      <c r="E79" s="482" t="s">
        <v>919</v>
      </c>
      <c r="F79" s="482"/>
    </row>
    <row r="80" spans="3:6" s="125" customFormat="1" ht="15" customHeight="1" x14ac:dyDescent="0.25">
      <c r="C80" s="149">
        <v>44649</v>
      </c>
      <c r="D80" s="166">
        <v>3.27</v>
      </c>
      <c r="E80" s="482" t="s">
        <v>217</v>
      </c>
      <c r="F80" s="482"/>
    </row>
    <row r="81" spans="3:6" s="125" customFormat="1" ht="15" customHeight="1" x14ac:dyDescent="0.25">
      <c r="C81" s="149">
        <v>44650</v>
      </c>
      <c r="D81" s="184">
        <v>179</v>
      </c>
      <c r="E81" s="482" t="s">
        <v>529</v>
      </c>
      <c r="F81" s="482"/>
    </row>
    <row r="82" spans="3:6" s="125" customFormat="1" ht="15" customHeight="1" x14ac:dyDescent="0.25">
      <c r="C82" s="149">
        <v>44651</v>
      </c>
      <c r="D82" s="184">
        <v>1500</v>
      </c>
      <c r="E82" s="482" t="s">
        <v>628</v>
      </c>
      <c r="F82" s="482"/>
    </row>
    <row r="83" spans="3:6" s="125" customFormat="1" ht="15" customHeight="1" x14ac:dyDescent="0.25">
      <c r="C83" s="149">
        <v>44651</v>
      </c>
      <c r="D83" s="184">
        <v>1417</v>
      </c>
      <c r="E83" s="608" t="s">
        <v>289</v>
      </c>
      <c r="F83" s="608"/>
    </row>
    <row r="84" spans="3:6" s="125" customFormat="1" ht="15" customHeight="1" x14ac:dyDescent="0.25">
      <c r="C84" s="149">
        <v>44651</v>
      </c>
      <c r="D84" s="166">
        <v>3.27</v>
      </c>
      <c r="E84" s="482" t="s">
        <v>217</v>
      </c>
      <c r="F84" s="482"/>
    </row>
    <row r="85" spans="3:6" s="125" customFormat="1" ht="15" customHeight="1" x14ac:dyDescent="0.25">
      <c r="C85" s="149">
        <v>44651</v>
      </c>
      <c r="D85" s="184">
        <v>77.3</v>
      </c>
      <c r="E85" s="482" t="s">
        <v>273</v>
      </c>
      <c r="F85" s="482"/>
    </row>
    <row r="86" spans="3:6" s="125" customFormat="1" ht="15" customHeight="1" x14ac:dyDescent="0.25">
      <c r="C86" s="149">
        <v>44651</v>
      </c>
      <c r="D86" s="166">
        <v>2069.3200000000002</v>
      </c>
      <c r="E86" s="482" t="s">
        <v>776</v>
      </c>
      <c r="F86" s="482"/>
    </row>
    <row r="87" spans="3:6" s="125" customFormat="1" ht="15" customHeight="1" x14ac:dyDescent="0.25">
      <c r="C87" s="149">
        <v>44651</v>
      </c>
      <c r="D87" s="184">
        <v>4250</v>
      </c>
      <c r="E87" s="608" t="s">
        <v>397</v>
      </c>
      <c r="F87" s="608"/>
    </row>
    <row r="88" spans="3:6" s="125" customFormat="1" ht="15" customHeight="1" x14ac:dyDescent="0.25">
      <c r="C88" s="149">
        <v>44651</v>
      </c>
      <c r="D88" s="166">
        <v>3.27</v>
      </c>
      <c r="E88" s="482" t="s">
        <v>217</v>
      </c>
      <c r="F88" s="482"/>
    </row>
    <row r="89" spans="3:6" s="125" customFormat="1" ht="15" customHeight="1" x14ac:dyDescent="0.25">
      <c r="C89" s="149">
        <v>44651</v>
      </c>
      <c r="D89" s="184">
        <v>1417</v>
      </c>
      <c r="E89" s="608" t="s">
        <v>693</v>
      </c>
      <c r="F89" s="608"/>
    </row>
    <row r="90" spans="3:6" s="125" customFormat="1" ht="15" customHeight="1" x14ac:dyDescent="0.25">
      <c r="C90" s="149">
        <v>44651</v>
      </c>
      <c r="D90" s="166">
        <v>1.63</v>
      </c>
      <c r="E90" s="482" t="s">
        <v>217</v>
      </c>
      <c r="F90" s="482"/>
    </row>
    <row r="91" spans="3:6" s="125" customFormat="1" ht="15" customHeight="1" x14ac:dyDescent="0.25">
      <c r="C91" s="149">
        <v>44651</v>
      </c>
      <c r="D91" s="166">
        <v>1417</v>
      </c>
      <c r="E91" s="608" t="s">
        <v>692</v>
      </c>
      <c r="F91" s="608"/>
    </row>
    <row r="92" spans="3:6" s="125" customFormat="1" ht="15" customHeight="1" x14ac:dyDescent="0.25">
      <c r="C92" s="149">
        <v>44651</v>
      </c>
      <c r="D92" s="166">
        <v>3.27</v>
      </c>
      <c r="E92" s="482" t="s">
        <v>217</v>
      </c>
      <c r="F92" s="482"/>
    </row>
    <row r="93" spans="3:6" s="125" customFormat="1" ht="15" customHeight="1" x14ac:dyDescent="0.25">
      <c r="C93" s="149">
        <v>44651</v>
      </c>
      <c r="D93" s="166">
        <v>22059.5</v>
      </c>
      <c r="E93" s="615" t="s">
        <v>343</v>
      </c>
      <c r="F93" s="558"/>
    </row>
    <row r="94" spans="3:6" s="125" customFormat="1" ht="15" customHeight="1" x14ac:dyDescent="0.25">
      <c r="C94" s="149">
        <v>44651</v>
      </c>
      <c r="D94" s="184">
        <v>179</v>
      </c>
      <c r="E94" s="482" t="s">
        <v>529</v>
      </c>
      <c r="F94" s="482"/>
    </row>
    <row r="95" spans="3:6" s="125" customFormat="1" ht="15" customHeight="1" x14ac:dyDescent="0.25">
      <c r="C95" s="149">
        <v>44651</v>
      </c>
      <c r="D95" s="184">
        <v>179</v>
      </c>
      <c r="E95" s="482" t="s">
        <v>529</v>
      </c>
      <c r="F95" s="482"/>
    </row>
  </sheetData>
  <mergeCells count="93">
    <mergeCell ref="E87:F87"/>
    <mergeCell ref="E88:F88"/>
    <mergeCell ref="E89:F89"/>
    <mergeCell ref="E90:F90"/>
    <mergeCell ref="E95:F95"/>
    <mergeCell ref="E91:F91"/>
    <mergeCell ref="E92:F92"/>
    <mergeCell ref="E93:F93"/>
    <mergeCell ref="E94:F94"/>
    <mergeCell ref="E86:F86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74:F74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62:F62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50:F50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38:F38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26:F26"/>
    <mergeCell ref="C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C14:F14"/>
    <mergeCell ref="C2:F2"/>
    <mergeCell ref="C3:E3"/>
    <mergeCell ref="E4:F4"/>
    <mergeCell ref="C6:D6"/>
    <mergeCell ref="C7:D7"/>
    <mergeCell ref="C8:D8"/>
    <mergeCell ref="C9:D9"/>
    <mergeCell ref="C10:D10"/>
    <mergeCell ref="C11:D11"/>
    <mergeCell ref="C12:D12"/>
    <mergeCell ref="C13:F13"/>
  </mergeCells>
  <pageMargins left="0.7" right="0.7" top="0.75" bottom="0.75" header="0.3" footer="0.3"/>
  <pageSetup paperSize="9" scale="77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96"/>
  <sheetViews>
    <sheetView topLeftCell="A17" zoomScaleNormal="100" workbookViewId="0">
      <selection activeCell="D17" sqref="D17"/>
    </sheetView>
  </sheetViews>
  <sheetFormatPr defaultRowHeight="15" x14ac:dyDescent="0.25"/>
  <cols>
    <col min="3" max="6" width="18.7109375" style="125" customWidth="1"/>
    <col min="7" max="7" width="9.140625" style="125"/>
  </cols>
  <sheetData>
    <row r="1" spans="3:6" ht="15.75" thickBot="1" x14ac:dyDescent="0.3"/>
    <row r="2" spans="3:6" ht="21.75" customHeight="1" thickBot="1" x14ac:dyDescent="0.4">
      <c r="C2" s="609" t="s">
        <v>971</v>
      </c>
      <c r="D2" s="610"/>
      <c r="E2" s="610"/>
      <c r="F2" s="611"/>
    </row>
    <row r="3" spans="3:6" ht="21.75" customHeight="1" thickBot="1" x14ac:dyDescent="0.3">
      <c r="C3" s="612" t="s">
        <v>748</v>
      </c>
      <c r="D3" s="613"/>
      <c r="E3" s="614"/>
      <c r="F3" s="177">
        <v>144597</v>
      </c>
    </row>
    <row r="4" spans="3:6" x14ac:dyDescent="0.25">
      <c r="C4" s="178"/>
      <c r="D4" s="179"/>
      <c r="E4" s="606" t="s">
        <v>0</v>
      </c>
      <c r="F4" s="607"/>
    </row>
    <row r="5" spans="3:6" x14ac:dyDescent="0.25">
      <c r="C5" s="180"/>
      <c r="E5" s="15" t="s">
        <v>3</v>
      </c>
      <c r="F5" s="176" t="s">
        <v>2</v>
      </c>
    </row>
    <row r="6" spans="3:6" ht="30.75" customHeight="1" x14ac:dyDescent="0.25">
      <c r="C6" s="583" t="s">
        <v>972</v>
      </c>
      <c r="D6" s="584"/>
      <c r="E6" s="156">
        <v>88005</v>
      </c>
      <c r="F6" s="181">
        <v>13723.65</v>
      </c>
    </row>
    <row r="7" spans="3:6" x14ac:dyDescent="0.25">
      <c r="C7" s="585" t="s">
        <v>3</v>
      </c>
      <c r="D7" s="586"/>
      <c r="E7" s="158">
        <v>46374.36</v>
      </c>
      <c r="F7" s="182">
        <v>99853.72</v>
      </c>
    </row>
    <row r="8" spans="3:6" x14ac:dyDescent="0.25">
      <c r="C8" s="587" t="s">
        <v>625</v>
      </c>
      <c r="D8" s="588"/>
      <c r="E8" s="158">
        <v>4925.3999999999996</v>
      </c>
      <c r="F8" s="182">
        <v>3593.5</v>
      </c>
    </row>
    <row r="9" spans="3:6" x14ac:dyDescent="0.25">
      <c r="C9" s="587" t="s">
        <v>840</v>
      </c>
      <c r="D9" s="588"/>
      <c r="E9" s="158">
        <v>123</v>
      </c>
      <c r="F9" s="182">
        <v>1900</v>
      </c>
    </row>
    <row r="10" spans="3:6" x14ac:dyDescent="0.25">
      <c r="C10" s="587" t="s">
        <v>872</v>
      </c>
      <c r="D10" s="588"/>
      <c r="E10" s="158">
        <v>0</v>
      </c>
      <c r="F10" s="182">
        <v>0</v>
      </c>
    </row>
    <row r="11" spans="3:6" x14ac:dyDescent="0.25">
      <c r="C11" s="585" t="s">
        <v>6</v>
      </c>
      <c r="D11" s="586"/>
      <c r="E11" s="158">
        <v>118903.96</v>
      </c>
      <c r="F11" s="182">
        <v>102992.97</v>
      </c>
    </row>
    <row r="12" spans="3:6" ht="36.75" customHeight="1" thickBot="1" x14ac:dyDescent="0.3">
      <c r="C12" s="602" t="s">
        <v>973</v>
      </c>
      <c r="D12" s="603"/>
      <c r="E12" s="157">
        <f>E6+E7+E8+E9+E10+F11-E11</f>
        <v>123516.76999999997</v>
      </c>
      <c r="F12" s="183">
        <f>F6+F7+F8+F9+F10-F11</f>
        <v>16077.899999999994</v>
      </c>
    </row>
    <row r="13" spans="3:6" ht="15.75" thickBot="1" x14ac:dyDescent="0.3">
      <c r="C13" s="604"/>
      <c r="D13" s="604"/>
      <c r="E13" s="604"/>
      <c r="F13" s="604"/>
    </row>
    <row r="14" spans="3:6" ht="15" customHeight="1" thickBot="1" x14ac:dyDescent="0.3">
      <c r="C14" s="416" t="s">
        <v>7</v>
      </c>
      <c r="D14" s="417"/>
      <c r="E14" s="417"/>
      <c r="F14" s="417"/>
    </row>
    <row r="15" spans="3:6" ht="15.75" thickBot="1" x14ac:dyDescent="0.3">
      <c r="C15" s="409" t="s">
        <v>0</v>
      </c>
      <c r="D15" s="410"/>
      <c r="E15" s="410"/>
      <c r="F15" s="411"/>
    </row>
    <row r="16" spans="3:6" ht="15" customHeight="1" x14ac:dyDescent="0.25">
      <c r="C16" s="111" t="s">
        <v>30</v>
      </c>
      <c r="D16" s="111" t="s">
        <v>31</v>
      </c>
      <c r="E16" s="380" t="s">
        <v>32</v>
      </c>
      <c r="F16" s="380"/>
    </row>
    <row r="17" spans="3:6" s="125" customFormat="1" ht="15" customHeight="1" x14ac:dyDescent="0.25">
      <c r="C17" s="149">
        <v>44652</v>
      </c>
      <c r="D17" s="184">
        <v>179</v>
      </c>
      <c r="E17" s="482" t="s">
        <v>529</v>
      </c>
      <c r="F17" s="482"/>
    </row>
    <row r="18" spans="3:6" s="125" customFormat="1" ht="15" customHeight="1" x14ac:dyDescent="0.25">
      <c r="C18" s="149">
        <v>44654</v>
      </c>
      <c r="D18" s="184">
        <v>179</v>
      </c>
      <c r="E18" s="482" t="s">
        <v>529</v>
      </c>
      <c r="F18" s="482"/>
    </row>
    <row r="19" spans="3:6" s="125" customFormat="1" ht="15" customHeight="1" x14ac:dyDescent="0.25">
      <c r="C19" s="149">
        <v>44655</v>
      </c>
      <c r="D19" s="184">
        <v>4000</v>
      </c>
      <c r="E19" s="482" t="s">
        <v>628</v>
      </c>
      <c r="F19" s="482"/>
    </row>
    <row r="20" spans="3:6" s="125" customFormat="1" ht="15" customHeight="1" x14ac:dyDescent="0.25">
      <c r="C20" s="149">
        <v>44655</v>
      </c>
      <c r="D20" s="163">
        <v>3.27</v>
      </c>
      <c r="E20" s="482" t="s">
        <v>217</v>
      </c>
      <c r="F20" s="482"/>
    </row>
    <row r="21" spans="3:6" s="125" customFormat="1" ht="15" customHeight="1" x14ac:dyDescent="0.25">
      <c r="C21" s="149">
        <v>44655</v>
      </c>
      <c r="D21" s="185">
        <v>5000</v>
      </c>
      <c r="E21" s="608" t="s">
        <v>687</v>
      </c>
      <c r="F21" s="608"/>
    </row>
    <row r="22" spans="3:6" s="125" customFormat="1" ht="15" customHeight="1" x14ac:dyDescent="0.25">
      <c r="C22" s="149">
        <v>44655</v>
      </c>
      <c r="D22" s="185">
        <v>4460</v>
      </c>
      <c r="E22" s="608" t="s">
        <v>686</v>
      </c>
      <c r="F22" s="608"/>
    </row>
    <row r="23" spans="3:6" s="125" customFormat="1" ht="15" customHeight="1" x14ac:dyDescent="0.25">
      <c r="C23" s="149">
        <v>44655</v>
      </c>
      <c r="D23" s="185">
        <v>5000</v>
      </c>
      <c r="E23" s="608" t="s">
        <v>768</v>
      </c>
      <c r="F23" s="608"/>
    </row>
    <row r="24" spans="3:6" s="125" customFormat="1" ht="15" customHeight="1" x14ac:dyDescent="0.25">
      <c r="C24" s="149">
        <v>44655</v>
      </c>
      <c r="D24" s="185">
        <v>5000</v>
      </c>
      <c r="E24" s="608" t="s">
        <v>725</v>
      </c>
      <c r="F24" s="608"/>
    </row>
    <row r="25" spans="3:6" s="125" customFormat="1" ht="15" customHeight="1" x14ac:dyDescent="0.25">
      <c r="C25" s="149">
        <v>44655</v>
      </c>
      <c r="D25" s="185">
        <v>5000</v>
      </c>
      <c r="E25" s="608" t="s">
        <v>684</v>
      </c>
      <c r="F25" s="608"/>
    </row>
    <row r="26" spans="3:6" s="125" customFormat="1" ht="15" customHeight="1" x14ac:dyDescent="0.25">
      <c r="C26" s="149">
        <v>44655</v>
      </c>
      <c r="D26" s="185">
        <v>5000</v>
      </c>
      <c r="E26" s="608" t="s">
        <v>683</v>
      </c>
      <c r="F26" s="608"/>
    </row>
    <row r="27" spans="3:6" s="125" customFormat="1" ht="15" customHeight="1" x14ac:dyDescent="0.25">
      <c r="C27" s="149">
        <v>44655</v>
      </c>
      <c r="D27" s="185">
        <v>4000</v>
      </c>
      <c r="E27" s="608" t="s">
        <v>699</v>
      </c>
      <c r="F27" s="608"/>
    </row>
    <row r="28" spans="3:6" s="125" customFormat="1" ht="15" customHeight="1" x14ac:dyDescent="0.25">
      <c r="C28" s="149">
        <v>44655</v>
      </c>
      <c r="D28" s="185">
        <v>5000</v>
      </c>
      <c r="E28" s="608" t="s">
        <v>388</v>
      </c>
      <c r="F28" s="608"/>
    </row>
    <row r="29" spans="3:6" s="125" customFormat="1" ht="15" customHeight="1" x14ac:dyDescent="0.25">
      <c r="C29" s="149">
        <v>44655</v>
      </c>
      <c r="D29" s="185">
        <v>5000</v>
      </c>
      <c r="E29" s="608" t="s">
        <v>681</v>
      </c>
      <c r="F29" s="608"/>
    </row>
    <row r="30" spans="3:6" s="125" customFormat="1" ht="15" customHeight="1" x14ac:dyDescent="0.25">
      <c r="C30" s="149">
        <v>44655</v>
      </c>
      <c r="D30" s="185">
        <v>5000</v>
      </c>
      <c r="E30" s="608" t="s">
        <v>816</v>
      </c>
      <c r="F30" s="608"/>
    </row>
    <row r="31" spans="3:6" s="125" customFormat="1" ht="15" customHeight="1" x14ac:dyDescent="0.25">
      <c r="C31" s="149">
        <v>44655</v>
      </c>
      <c r="D31" s="185">
        <v>5000</v>
      </c>
      <c r="E31" s="608" t="s">
        <v>726</v>
      </c>
      <c r="F31" s="608"/>
    </row>
    <row r="32" spans="3:6" s="125" customFormat="1" ht="15" customHeight="1" x14ac:dyDescent="0.25">
      <c r="C32" s="149">
        <v>44655</v>
      </c>
      <c r="D32" s="185">
        <v>5000</v>
      </c>
      <c r="E32" s="608" t="s">
        <v>951</v>
      </c>
      <c r="F32" s="608"/>
    </row>
    <row r="33" spans="3:6" s="125" customFormat="1" ht="15" customHeight="1" x14ac:dyDescent="0.25">
      <c r="C33" s="149">
        <v>44655</v>
      </c>
      <c r="D33" s="166">
        <v>4366</v>
      </c>
      <c r="E33" s="482" t="s">
        <v>974</v>
      </c>
      <c r="F33" s="482"/>
    </row>
    <row r="34" spans="3:6" s="125" customFormat="1" ht="15" customHeight="1" x14ac:dyDescent="0.25">
      <c r="C34" s="149">
        <v>44655</v>
      </c>
      <c r="D34" s="163">
        <v>3.27</v>
      </c>
      <c r="E34" s="482" t="s">
        <v>217</v>
      </c>
      <c r="F34" s="482"/>
    </row>
    <row r="35" spans="3:6" s="125" customFormat="1" ht="15" customHeight="1" x14ac:dyDescent="0.25">
      <c r="C35" s="149">
        <v>44655</v>
      </c>
      <c r="D35" s="163">
        <v>3000</v>
      </c>
      <c r="E35" s="482" t="s">
        <v>919</v>
      </c>
      <c r="F35" s="482"/>
    </row>
    <row r="36" spans="3:6" s="125" customFormat="1" ht="15" customHeight="1" x14ac:dyDescent="0.25">
      <c r="C36" s="149">
        <v>44655</v>
      </c>
      <c r="D36" s="163">
        <v>3.27</v>
      </c>
      <c r="E36" s="482" t="s">
        <v>217</v>
      </c>
      <c r="F36" s="482"/>
    </row>
    <row r="37" spans="3:6" s="125" customFormat="1" ht="15" customHeight="1" x14ac:dyDescent="0.25">
      <c r="C37" s="149">
        <v>44656</v>
      </c>
      <c r="D37" s="184">
        <v>1000</v>
      </c>
      <c r="E37" s="482" t="s">
        <v>628</v>
      </c>
      <c r="F37" s="482"/>
    </row>
    <row r="38" spans="3:6" s="125" customFormat="1" ht="15" customHeight="1" x14ac:dyDescent="0.25">
      <c r="C38" s="149">
        <v>44656</v>
      </c>
      <c r="D38" s="163">
        <v>3.27</v>
      </c>
      <c r="E38" s="482" t="s">
        <v>217</v>
      </c>
      <c r="F38" s="482"/>
    </row>
    <row r="39" spans="3:6" s="125" customFormat="1" ht="15" customHeight="1" x14ac:dyDescent="0.25">
      <c r="C39" s="149">
        <v>44656</v>
      </c>
      <c r="D39" s="163">
        <v>3000</v>
      </c>
      <c r="E39" s="482" t="s">
        <v>626</v>
      </c>
      <c r="F39" s="482"/>
    </row>
    <row r="40" spans="3:6" s="125" customFormat="1" ht="15" customHeight="1" x14ac:dyDescent="0.25">
      <c r="C40" s="149">
        <v>44656</v>
      </c>
      <c r="D40" s="163">
        <v>1.63</v>
      </c>
      <c r="E40" s="482" t="s">
        <v>217</v>
      </c>
      <c r="F40" s="482"/>
    </row>
    <row r="41" spans="3:6" s="125" customFormat="1" ht="15" customHeight="1" x14ac:dyDescent="0.25">
      <c r="C41" s="149">
        <v>44657</v>
      </c>
      <c r="D41" s="184">
        <v>1250</v>
      </c>
      <c r="E41" s="482" t="s">
        <v>975</v>
      </c>
      <c r="F41" s="482"/>
    </row>
    <row r="42" spans="3:6" s="125" customFormat="1" ht="15" customHeight="1" x14ac:dyDescent="0.25">
      <c r="C42" s="149">
        <v>44657</v>
      </c>
      <c r="D42" s="163">
        <v>3.27</v>
      </c>
      <c r="E42" s="482" t="s">
        <v>217</v>
      </c>
      <c r="F42" s="482"/>
    </row>
    <row r="43" spans="3:6" s="125" customFormat="1" ht="15" customHeight="1" x14ac:dyDescent="0.25">
      <c r="C43" s="149">
        <v>44657</v>
      </c>
      <c r="D43" s="166">
        <v>2478</v>
      </c>
      <c r="E43" s="482" t="s">
        <v>976</v>
      </c>
      <c r="F43" s="482"/>
    </row>
    <row r="44" spans="3:6" s="125" customFormat="1" ht="15" customHeight="1" x14ac:dyDescent="0.25">
      <c r="C44" s="149">
        <v>44657</v>
      </c>
      <c r="D44" s="163">
        <v>3.27</v>
      </c>
      <c r="E44" s="482" t="s">
        <v>217</v>
      </c>
      <c r="F44" s="482"/>
    </row>
    <row r="45" spans="3:6" s="125" customFormat="1" ht="15" customHeight="1" x14ac:dyDescent="0.25">
      <c r="C45" s="149">
        <v>44657</v>
      </c>
      <c r="D45" s="166">
        <v>39.5</v>
      </c>
      <c r="E45" s="482" t="s">
        <v>239</v>
      </c>
      <c r="F45" s="482"/>
    </row>
    <row r="46" spans="3:6" s="125" customFormat="1" ht="15" customHeight="1" x14ac:dyDescent="0.25">
      <c r="C46" s="149">
        <v>44658</v>
      </c>
      <c r="D46" s="184">
        <v>179</v>
      </c>
      <c r="E46" s="482" t="s">
        <v>529</v>
      </c>
      <c r="F46" s="482"/>
    </row>
    <row r="47" spans="3:6" s="125" customFormat="1" ht="15" customHeight="1" x14ac:dyDescent="0.25">
      <c r="C47" s="149">
        <v>44659</v>
      </c>
      <c r="D47" s="166">
        <v>500</v>
      </c>
      <c r="E47" s="482" t="s">
        <v>628</v>
      </c>
      <c r="F47" s="482"/>
    </row>
    <row r="48" spans="3:6" s="125" customFormat="1" ht="15" customHeight="1" x14ac:dyDescent="0.25">
      <c r="C48" s="149">
        <v>44659</v>
      </c>
      <c r="D48" s="184">
        <v>2.44</v>
      </c>
      <c r="E48" s="482" t="s">
        <v>217</v>
      </c>
      <c r="F48" s="482"/>
    </row>
    <row r="49" spans="3:6" s="125" customFormat="1" ht="15" customHeight="1" x14ac:dyDescent="0.25">
      <c r="C49" s="149">
        <v>44661</v>
      </c>
      <c r="D49" s="184">
        <v>179</v>
      </c>
      <c r="E49" s="482" t="s">
        <v>529</v>
      </c>
      <c r="F49" s="482"/>
    </row>
    <row r="50" spans="3:6" s="125" customFormat="1" ht="15" customHeight="1" x14ac:dyDescent="0.25">
      <c r="C50" s="149">
        <v>44662</v>
      </c>
      <c r="D50" s="166">
        <v>1750</v>
      </c>
      <c r="E50" s="482" t="s">
        <v>628</v>
      </c>
      <c r="F50" s="482"/>
    </row>
    <row r="51" spans="3:6" s="125" customFormat="1" ht="15" customHeight="1" x14ac:dyDescent="0.25">
      <c r="C51" s="149">
        <v>44662</v>
      </c>
      <c r="D51" s="163">
        <v>1.63</v>
      </c>
      <c r="E51" s="482" t="s">
        <v>217</v>
      </c>
      <c r="F51" s="482"/>
    </row>
    <row r="52" spans="3:6" s="125" customFormat="1" ht="15" customHeight="1" x14ac:dyDescent="0.25">
      <c r="C52" s="149">
        <v>44662</v>
      </c>
      <c r="D52" s="184">
        <v>4000</v>
      </c>
      <c r="E52" s="482" t="s">
        <v>977</v>
      </c>
      <c r="F52" s="482"/>
    </row>
    <row r="53" spans="3:6" s="125" customFormat="1" ht="15" customHeight="1" x14ac:dyDescent="0.25">
      <c r="C53" s="149">
        <v>44662</v>
      </c>
      <c r="D53" s="163">
        <v>3.27</v>
      </c>
      <c r="E53" s="482" t="s">
        <v>217</v>
      </c>
      <c r="F53" s="482"/>
    </row>
    <row r="54" spans="3:6" s="125" customFormat="1" ht="15" customHeight="1" x14ac:dyDescent="0.25">
      <c r="C54" s="149">
        <v>44662</v>
      </c>
      <c r="D54" s="166">
        <v>918</v>
      </c>
      <c r="E54" s="482" t="s">
        <v>978</v>
      </c>
      <c r="F54" s="482"/>
    </row>
    <row r="55" spans="3:6" s="125" customFormat="1" ht="15" customHeight="1" x14ac:dyDescent="0.25">
      <c r="C55" s="149">
        <v>44662</v>
      </c>
      <c r="D55" s="163">
        <v>3.27</v>
      </c>
      <c r="E55" s="482" t="s">
        <v>217</v>
      </c>
      <c r="F55" s="482"/>
    </row>
    <row r="56" spans="3:6" s="125" customFormat="1" ht="15" customHeight="1" x14ac:dyDescent="0.25">
      <c r="C56" s="149">
        <v>44662</v>
      </c>
      <c r="D56" s="166">
        <v>3000</v>
      </c>
      <c r="E56" s="482" t="s">
        <v>919</v>
      </c>
      <c r="F56" s="482"/>
    </row>
    <row r="57" spans="3:6" s="125" customFormat="1" ht="15" customHeight="1" x14ac:dyDescent="0.25">
      <c r="C57" s="149">
        <v>44662</v>
      </c>
      <c r="D57" s="163">
        <v>3.27</v>
      </c>
      <c r="E57" s="482" t="s">
        <v>217</v>
      </c>
      <c r="F57" s="482"/>
    </row>
    <row r="58" spans="3:6" s="125" customFormat="1" ht="15" customHeight="1" x14ac:dyDescent="0.25">
      <c r="C58" s="149">
        <v>44664</v>
      </c>
      <c r="D58" s="166">
        <v>750</v>
      </c>
      <c r="E58" s="482" t="s">
        <v>628</v>
      </c>
      <c r="F58" s="482"/>
    </row>
    <row r="59" spans="3:6" s="125" customFormat="1" ht="15" customHeight="1" x14ac:dyDescent="0.25">
      <c r="C59" s="149">
        <v>44664</v>
      </c>
      <c r="D59" s="163">
        <v>1.63</v>
      </c>
      <c r="E59" s="482" t="s">
        <v>217</v>
      </c>
      <c r="F59" s="482"/>
    </row>
    <row r="60" spans="3:6" s="125" customFormat="1" ht="15" customHeight="1" x14ac:dyDescent="0.25">
      <c r="C60" s="149">
        <v>44664</v>
      </c>
      <c r="D60" s="166">
        <v>99.9</v>
      </c>
      <c r="E60" s="482" t="s">
        <v>273</v>
      </c>
      <c r="F60" s="482"/>
    </row>
    <row r="61" spans="3:6" s="125" customFormat="1" ht="15" customHeight="1" x14ac:dyDescent="0.25">
      <c r="C61" s="149">
        <v>44665</v>
      </c>
      <c r="D61" s="166">
        <v>1000</v>
      </c>
      <c r="E61" s="482" t="s">
        <v>628</v>
      </c>
      <c r="F61" s="482"/>
    </row>
    <row r="62" spans="3:6" s="125" customFormat="1" ht="15" customHeight="1" x14ac:dyDescent="0.25">
      <c r="C62" s="149">
        <v>44665</v>
      </c>
      <c r="D62" s="163">
        <v>1.63</v>
      </c>
      <c r="E62" s="482" t="s">
        <v>217</v>
      </c>
      <c r="F62" s="482"/>
    </row>
    <row r="63" spans="3:6" s="125" customFormat="1" ht="15" customHeight="1" x14ac:dyDescent="0.25">
      <c r="C63" s="149">
        <v>44665</v>
      </c>
      <c r="D63" s="184">
        <v>179</v>
      </c>
      <c r="E63" s="482" t="s">
        <v>529</v>
      </c>
      <c r="F63" s="482"/>
    </row>
    <row r="64" spans="3:6" s="125" customFormat="1" ht="15" customHeight="1" x14ac:dyDescent="0.25">
      <c r="C64" s="149">
        <v>44669</v>
      </c>
      <c r="D64" s="166">
        <v>87</v>
      </c>
      <c r="E64" s="482" t="s">
        <v>908</v>
      </c>
      <c r="F64" s="482"/>
    </row>
    <row r="65" spans="3:6" s="125" customFormat="1" ht="15" customHeight="1" x14ac:dyDescent="0.25">
      <c r="C65" s="149">
        <v>44669</v>
      </c>
      <c r="D65" s="184">
        <v>229</v>
      </c>
      <c r="E65" s="482" t="s">
        <v>937</v>
      </c>
      <c r="F65" s="482"/>
    </row>
    <row r="66" spans="3:6" s="125" customFormat="1" ht="15" customHeight="1" x14ac:dyDescent="0.25">
      <c r="C66" s="149">
        <v>44669</v>
      </c>
      <c r="D66" s="184">
        <v>5550</v>
      </c>
      <c r="E66" s="482" t="s">
        <v>938</v>
      </c>
      <c r="F66" s="482"/>
    </row>
    <row r="67" spans="3:6" s="125" customFormat="1" ht="15" customHeight="1" x14ac:dyDescent="0.25">
      <c r="C67" s="149">
        <v>44669</v>
      </c>
      <c r="D67" s="184">
        <v>1222</v>
      </c>
      <c r="E67" s="482" t="s">
        <v>939</v>
      </c>
      <c r="F67" s="482"/>
    </row>
    <row r="68" spans="3:6" s="125" customFormat="1" ht="15" customHeight="1" x14ac:dyDescent="0.25">
      <c r="C68" s="149">
        <v>44669</v>
      </c>
      <c r="D68" s="184">
        <v>575</v>
      </c>
      <c r="E68" s="482" t="s">
        <v>940</v>
      </c>
      <c r="F68" s="482"/>
    </row>
    <row r="69" spans="3:6" s="125" customFormat="1" ht="15" customHeight="1" x14ac:dyDescent="0.25">
      <c r="C69" s="149">
        <v>44669</v>
      </c>
      <c r="D69" s="166">
        <v>180</v>
      </c>
      <c r="E69" s="482" t="s">
        <v>941</v>
      </c>
      <c r="F69" s="482"/>
    </row>
    <row r="70" spans="3:6" s="125" customFormat="1" ht="15" customHeight="1" x14ac:dyDescent="0.25">
      <c r="C70" s="149">
        <v>44669</v>
      </c>
      <c r="D70" s="166">
        <v>187</v>
      </c>
      <c r="E70" s="482" t="s">
        <v>952</v>
      </c>
      <c r="F70" s="482"/>
    </row>
    <row r="71" spans="3:6" s="125" customFormat="1" ht="15" customHeight="1" x14ac:dyDescent="0.25">
      <c r="C71" s="149">
        <v>44669</v>
      </c>
      <c r="D71" s="166">
        <v>135</v>
      </c>
      <c r="E71" s="482" t="s">
        <v>942</v>
      </c>
      <c r="F71" s="482"/>
    </row>
    <row r="72" spans="3:6" s="125" customFormat="1" ht="15" customHeight="1" x14ac:dyDescent="0.25">
      <c r="C72" s="149">
        <v>44669</v>
      </c>
      <c r="D72" s="166">
        <v>2442</v>
      </c>
      <c r="E72" s="482" t="s">
        <v>943</v>
      </c>
      <c r="F72" s="482"/>
    </row>
    <row r="73" spans="3:6" s="125" customFormat="1" ht="15" customHeight="1" x14ac:dyDescent="0.25">
      <c r="C73" s="149">
        <v>44669</v>
      </c>
      <c r="D73" s="184">
        <v>1622</v>
      </c>
      <c r="E73" s="482" t="s">
        <v>944</v>
      </c>
      <c r="F73" s="482"/>
    </row>
    <row r="74" spans="3:6" s="125" customFormat="1" ht="15" customHeight="1" x14ac:dyDescent="0.25">
      <c r="C74" s="149">
        <v>44670</v>
      </c>
      <c r="D74" s="166">
        <v>500</v>
      </c>
      <c r="E74" s="482" t="s">
        <v>628</v>
      </c>
      <c r="F74" s="482"/>
    </row>
    <row r="75" spans="3:6" s="125" customFormat="1" ht="15" customHeight="1" x14ac:dyDescent="0.25">
      <c r="C75" s="149">
        <v>44670</v>
      </c>
      <c r="D75" s="163">
        <v>1.63</v>
      </c>
      <c r="E75" s="482" t="s">
        <v>217</v>
      </c>
      <c r="F75" s="482"/>
    </row>
    <row r="76" spans="3:6" s="125" customFormat="1" ht="15" customHeight="1" x14ac:dyDescent="0.25">
      <c r="C76" s="149">
        <v>44670</v>
      </c>
      <c r="D76" s="166">
        <v>2276</v>
      </c>
      <c r="E76" s="482" t="s">
        <v>919</v>
      </c>
      <c r="F76" s="482"/>
    </row>
    <row r="77" spans="3:6" s="125" customFormat="1" ht="15" customHeight="1" x14ac:dyDescent="0.25">
      <c r="C77" s="149">
        <v>44670</v>
      </c>
      <c r="D77" s="184">
        <v>4.8899999999999997</v>
      </c>
      <c r="E77" s="482" t="s">
        <v>217</v>
      </c>
      <c r="F77" s="482"/>
    </row>
    <row r="78" spans="3:6" s="125" customFormat="1" ht="15" customHeight="1" x14ac:dyDescent="0.25">
      <c r="C78" s="149">
        <v>44670</v>
      </c>
      <c r="D78" s="184">
        <v>179</v>
      </c>
      <c r="E78" s="482" t="s">
        <v>529</v>
      </c>
      <c r="F78" s="482"/>
    </row>
    <row r="79" spans="3:6" s="125" customFormat="1" ht="15" customHeight="1" x14ac:dyDescent="0.25">
      <c r="C79" s="149">
        <v>44672</v>
      </c>
      <c r="D79" s="184">
        <v>179</v>
      </c>
      <c r="E79" s="482" t="s">
        <v>529</v>
      </c>
      <c r="F79" s="482"/>
    </row>
    <row r="80" spans="3:6" s="125" customFormat="1" ht="15" customHeight="1" x14ac:dyDescent="0.25">
      <c r="C80" s="149">
        <v>44673</v>
      </c>
      <c r="D80" s="166">
        <v>700</v>
      </c>
      <c r="E80" s="482" t="s">
        <v>979</v>
      </c>
      <c r="F80" s="482"/>
    </row>
    <row r="81" spans="3:6" s="125" customFormat="1" ht="15" customHeight="1" x14ac:dyDescent="0.25">
      <c r="C81" s="149">
        <v>44675</v>
      </c>
      <c r="D81" s="184">
        <v>179</v>
      </c>
      <c r="E81" s="482" t="s">
        <v>529</v>
      </c>
      <c r="F81" s="482"/>
    </row>
    <row r="82" spans="3:6" s="125" customFormat="1" ht="15" customHeight="1" x14ac:dyDescent="0.25">
      <c r="C82" s="149">
        <v>44676</v>
      </c>
      <c r="D82" s="166">
        <v>750</v>
      </c>
      <c r="E82" s="482" t="s">
        <v>628</v>
      </c>
      <c r="F82" s="482"/>
    </row>
    <row r="83" spans="3:6" s="125" customFormat="1" ht="15" customHeight="1" x14ac:dyDescent="0.25">
      <c r="C83" s="149">
        <v>44676</v>
      </c>
      <c r="D83" s="184">
        <v>2.44</v>
      </c>
      <c r="E83" s="482" t="s">
        <v>217</v>
      </c>
      <c r="F83" s="482"/>
    </row>
    <row r="84" spans="3:6" s="125" customFormat="1" ht="15" customHeight="1" x14ac:dyDescent="0.25">
      <c r="C84" s="149">
        <v>44678</v>
      </c>
      <c r="D84" s="184">
        <v>4253</v>
      </c>
      <c r="E84" s="608" t="s">
        <v>397</v>
      </c>
      <c r="F84" s="608"/>
    </row>
    <row r="85" spans="3:6" s="125" customFormat="1" ht="15" customHeight="1" x14ac:dyDescent="0.25">
      <c r="C85" s="149">
        <v>44678</v>
      </c>
      <c r="D85" s="166">
        <v>3.27</v>
      </c>
      <c r="E85" s="482" t="s">
        <v>217</v>
      </c>
      <c r="F85" s="482"/>
    </row>
    <row r="86" spans="3:6" s="125" customFormat="1" ht="15" customHeight="1" x14ac:dyDescent="0.25">
      <c r="C86" s="149">
        <v>44679</v>
      </c>
      <c r="D86" s="184">
        <v>179</v>
      </c>
      <c r="E86" s="482" t="s">
        <v>529</v>
      </c>
      <c r="F86" s="482"/>
    </row>
    <row r="87" spans="3:6" s="125" customFormat="1" ht="15" customHeight="1" x14ac:dyDescent="0.25">
      <c r="C87" s="149">
        <v>44680</v>
      </c>
      <c r="D87" s="184">
        <v>2488.04</v>
      </c>
      <c r="E87" s="482" t="s">
        <v>776</v>
      </c>
      <c r="F87" s="482"/>
    </row>
    <row r="88" spans="3:6" s="125" customFormat="1" ht="15" customHeight="1" x14ac:dyDescent="0.25">
      <c r="C88" s="149">
        <v>44680</v>
      </c>
      <c r="D88" s="184">
        <v>1417</v>
      </c>
      <c r="E88" s="608" t="s">
        <v>289</v>
      </c>
      <c r="F88" s="608"/>
    </row>
    <row r="89" spans="3:6" s="125" customFormat="1" ht="15" customHeight="1" x14ac:dyDescent="0.25">
      <c r="C89" s="149">
        <v>44680</v>
      </c>
      <c r="D89" s="166">
        <v>3.27</v>
      </c>
      <c r="E89" s="482" t="s">
        <v>217</v>
      </c>
      <c r="F89" s="482"/>
    </row>
    <row r="90" spans="3:6" s="125" customFormat="1" ht="15" customHeight="1" x14ac:dyDescent="0.25">
      <c r="C90" s="149">
        <v>44680</v>
      </c>
      <c r="D90" s="184">
        <v>1417</v>
      </c>
      <c r="E90" s="608" t="s">
        <v>693</v>
      </c>
      <c r="F90" s="608"/>
    </row>
    <row r="91" spans="3:6" s="125" customFormat="1" ht="15" customHeight="1" x14ac:dyDescent="0.25">
      <c r="C91" s="149">
        <v>44680</v>
      </c>
      <c r="D91" s="166">
        <v>1.63</v>
      </c>
      <c r="E91" s="482" t="s">
        <v>217</v>
      </c>
      <c r="F91" s="482"/>
    </row>
    <row r="92" spans="3:6" s="125" customFormat="1" ht="15" customHeight="1" x14ac:dyDescent="0.25">
      <c r="C92" s="149">
        <v>44680</v>
      </c>
      <c r="D92" s="166">
        <v>1417</v>
      </c>
      <c r="E92" s="608" t="s">
        <v>692</v>
      </c>
      <c r="F92" s="608"/>
    </row>
    <row r="93" spans="3:6" s="125" customFormat="1" ht="15" customHeight="1" x14ac:dyDescent="0.25">
      <c r="C93" s="149">
        <v>44681</v>
      </c>
      <c r="D93" s="184">
        <v>179</v>
      </c>
      <c r="E93" s="482" t="s">
        <v>529</v>
      </c>
      <c r="F93" s="482"/>
    </row>
    <row r="94" spans="3:6" s="125" customFormat="1" ht="15" customHeight="1" x14ac:dyDescent="0.25">
      <c r="C94" s="149"/>
      <c r="D94" s="166"/>
      <c r="E94" s="615"/>
      <c r="F94" s="558"/>
    </row>
    <row r="95" spans="3:6" s="125" customFormat="1" ht="15" customHeight="1" x14ac:dyDescent="0.25">
      <c r="C95" s="149"/>
      <c r="D95" s="184"/>
      <c r="E95" s="482"/>
      <c r="F95" s="482"/>
    </row>
    <row r="96" spans="3:6" s="125" customFormat="1" ht="15" customHeight="1" x14ac:dyDescent="0.25">
      <c r="C96" s="149"/>
      <c r="D96" s="184"/>
      <c r="E96" s="482"/>
      <c r="F96" s="482"/>
    </row>
  </sheetData>
  <mergeCells count="94">
    <mergeCell ref="C8:D8"/>
    <mergeCell ref="C2:F2"/>
    <mergeCell ref="C3:E3"/>
    <mergeCell ref="E4:F4"/>
    <mergeCell ref="C6:D6"/>
    <mergeCell ref="C7:D7"/>
    <mergeCell ref="E21:F21"/>
    <mergeCell ref="C9:D9"/>
    <mergeCell ref="C10:D10"/>
    <mergeCell ref="C11:D11"/>
    <mergeCell ref="C12:D12"/>
    <mergeCell ref="C13:F13"/>
    <mergeCell ref="C14:F14"/>
    <mergeCell ref="C15:F15"/>
    <mergeCell ref="E16:F16"/>
    <mergeCell ref="E17:F17"/>
    <mergeCell ref="E18:F18"/>
    <mergeCell ref="E19:F19"/>
    <mergeCell ref="E33:F33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45:F45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58:F58"/>
    <mergeCell ref="E46:F46"/>
    <mergeCell ref="E47:F47"/>
    <mergeCell ref="E48:F48"/>
    <mergeCell ref="E49:F49"/>
    <mergeCell ref="E50:F50"/>
    <mergeCell ref="E52:F52"/>
    <mergeCell ref="E53:F53"/>
    <mergeCell ref="E54:F54"/>
    <mergeCell ref="E55:F55"/>
    <mergeCell ref="E56:F56"/>
    <mergeCell ref="E57:F57"/>
    <mergeCell ref="E70:F70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82:F82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94:F94"/>
    <mergeCell ref="E95:F95"/>
    <mergeCell ref="E96:F96"/>
    <mergeCell ref="E20:F20"/>
    <mergeCell ref="E51:F51"/>
    <mergeCell ref="E89:F89"/>
    <mergeCell ref="E90:F90"/>
    <mergeCell ref="E91:F91"/>
    <mergeCell ref="E92:F92"/>
    <mergeCell ref="E93:F93"/>
    <mergeCell ref="E83:F83"/>
    <mergeCell ref="E84:F84"/>
    <mergeCell ref="E85:F85"/>
    <mergeCell ref="E86:F86"/>
    <mergeCell ref="E87:F87"/>
    <mergeCell ref="E88:F88"/>
  </mergeCells>
  <pageMargins left="0.7" right="0.7" top="0.75" bottom="0.75" header="0.3" footer="0.3"/>
  <pageSetup paperSize="9" scale="77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97"/>
  <sheetViews>
    <sheetView topLeftCell="A50" zoomScaleNormal="100" workbookViewId="0">
      <selection activeCell="E69" sqref="E69:F69"/>
    </sheetView>
  </sheetViews>
  <sheetFormatPr defaultRowHeight="15" x14ac:dyDescent="0.25"/>
  <cols>
    <col min="3" max="6" width="18.7109375" style="125" customWidth="1"/>
    <col min="7" max="7" width="9.140625" style="125"/>
  </cols>
  <sheetData>
    <row r="1" spans="3:6" ht="15.75" thickBot="1" x14ac:dyDescent="0.3"/>
    <row r="2" spans="3:6" ht="21.75" customHeight="1" thickBot="1" x14ac:dyDescent="0.4">
      <c r="C2" s="609" t="s">
        <v>980</v>
      </c>
      <c r="D2" s="610"/>
      <c r="E2" s="610"/>
      <c r="F2" s="611"/>
    </row>
    <row r="3" spans="3:6" ht="21.75" customHeight="1" thickBot="1" x14ac:dyDescent="0.3">
      <c r="C3" s="612" t="s">
        <v>748</v>
      </c>
      <c r="D3" s="613"/>
      <c r="E3" s="614"/>
      <c r="F3" s="177">
        <v>144597</v>
      </c>
    </row>
    <row r="4" spans="3:6" x14ac:dyDescent="0.25">
      <c r="C4" s="178"/>
      <c r="D4" s="179"/>
      <c r="E4" s="606" t="s">
        <v>0</v>
      </c>
      <c r="F4" s="607"/>
    </row>
    <row r="5" spans="3:6" x14ac:dyDescent="0.25">
      <c r="C5" s="180"/>
      <c r="E5" s="15" t="s">
        <v>3</v>
      </c>
      <c r="F5" s="176" t="s">
        <v>2</v>
      </c>
    </row>
    <row r="6" spans="3:6" ht="30.75" customHeight="1" x14ac:dyDescent="0.25">
      <c r="C6" s="583" t="s">
        <v>981</v>
      </c>
      <c r="D6" s="584"/>
      <c r="E6" s="156">
        <v>123516.77</v>
      </c>
      <c r="F6" s="181">
        <v>16077.9</v>
      </c>
    </row>
    <row r="7" spans="3:6" x14ac:dyDescent="0.25">
      <c r="C7" s="585" t="s">
        <v>3</v>
      </c>
      <c r="D7" s="586"/>
      <c r="E7" s="158">
        <v>41896.31</v>
      </c>
      <c r="F7" s="182">
        <v>85756.2</v>
      </c>
    </row>
    <row r="8" spans="3:6" x14ac:dyDescent="0.25">
      <c r="C8" s="587" t="s">
        <v>625</v>
      </c>
      <c r="D8" s="588"/>
      <c r="E8" s="158">
        <v>575.89</v>
      </c>
      <c r="F8" s="182">
        <v>2452.65</v>
      </c>
    </row>
    <row r="9" spans="3:6" x14ac:dyDescent="0.25">
      <c r="C9" s="587" t="s">
        <v>840</v>
      </c>
      <c r="D9" s="588"/>
      <c r="E9" s="158">
        <v>50</v>
      </c>
      <c r="F9" s="182">
        <v>200</v>
      </c>
    </row>
    <row r="10" spans="3:6" x14ac:dyDescent="0.25">
      <c r="C10" s="587" t="s">
        <v>872</v>
      </c>
      <c r="D10" s="588"/>
      <c r="E10" s="158">
        <v>0</v>
      </c>
      <c r="F10" s="182">
        <v>0</v>
      </c>
    </row>
    <row r="11" spans="3:6" x14ac:dyDescent="0.25">
      <c r="C11" s="585" t="s">
        <v>6</v>
      </c>
      <c r="D11" s="586"/>
      <c r="E11" s="158">
        <v>165017.38</v>
      </c>
      <c r="F11" s="182">
        <v>83196.149999999994</v>
      </c>
    </row>
    <row r="12" spans="3:6" ht="36.75" customHeight="1" thickBot="1" x14ac:dyDescent="0.3">
      <c r="C12" s="602" t="s">
        <v>982</v>
      </c>
      <c r="D12" s="603"/>
      <c r="E12" s="157">
        <f>E6+E7+E8+E9+E10+F11-E11</f>
        <v>84217.74000000002</v>
      </c>
      <c r="F12" s="183">
        <f>F6+F7+F8+F9+F10-F11</f>
        <v>21290.599999999991</v>
      </c>
    </row>
    <row r="13" spans="3:6" ht="15.75" thickBot="1" x14ac:dyDescent="0.3">
      <c r="C13" s="604"/>
      <c r="D13" s="604"/>
      <c r="E13" s="604"/>
      <c r="F13" s="604"/>
    </row>
    <row r="14" spans="3:6" ht="15" customHeight="1" thickBot="1" x14ac:dyDescent="0.3">
      <c r="C14" s="416" t="s">
        <v>7</v>
      </c>
      <c r="D14" s="417"/>
      <c r="E14" s="417"/>
      <c r="F14" s="417"/>
    </row>
    <row r="15" spans="3:6" ht="15.75" thickBot="1" x14ac:dyDescent="0.3">
      <c r="C15" s="409" t="s">
        <v>0</v>
      </c>
      <c r="D15" s="410"/>
      <c r="E15" s="410"/>
      <c r="F15" s="411"/>
    </row>
    <row r="16" spans="3:6" ht="15" customHeight="1" x14ac:dyDescent="0.25">
      <c r="C16" s="111" t="s">
        <v>30</v>
      </c>
      <c r="D16" s="111" t="s">
        <v>31</v>
      </c>
      <c r="E16" s="380" t="s">
        <v>32</v>
      </c>
      <c r="F16" s="380"/>
    </row>
    <row r="17" spans="3:6" s="125" customFormat="1" ht="15" customHeight="1" x14ac:dyDescent="0.25">
      <c r="C17" s="149">
        <v>44682</v>
      </c>
      <c r="D17" s="184">
        <v>179</v>
      </c>
      <c r="E17" s="482" t="s">
        <v>529</v>
      </c>
      <c r="F17" s="482"/>
    </row>
    <row r="18" spans="3:6" s="125" customFormat="1" ht="15" customHeight="1" x14ac:dyDescent="0.25">
      <c r="C18" s="149">
        <v>44685</v>
      </c>
      <c r="D18" s="184">
        <v>1500</v>
      </c>
      <c r="E18" s="482" t="s">
        <v>919</v>
      </c>
      <c r="F18" s="482"/>
    </row>
    <row r="19" spans="3:6" s="125" customFormat="1" ht="15" customHeight="1" x14ac:dyDescent="0.25">
      <c r="C19" s="149">
        <v>44685</v>
      </c>
      <c r="D19" s="184">
        <v>4.8899999999999997</v>
      </c>
      <c r="E19" s="482" t="s">
        <v>217</v>
      </c>
      <c r="F19" s="482"/>
    </row>
    <row r="20" spans="3:6" s="125" customFormat="1" ht="15" customHeight="1" x14ac:dyDescent="0.25">
      <c r="C20" s="149">
        <v>44685</v>
      </c>
      <c r="D20" s="184">
        <v>179</v>
      </c>
      <c r="E20" s="482" t="s">
        <v>529</v>
      </c>
      <c r="F20" s="482"/>
    </row>
    <row r="21" spans="3:6" s="125" customFormat="1" ht="15" customHeight="1" x14ac:dyDescent="0.25">
      <c r="C21" s="149">
        <v>44686</v>
      </c>
      <c r="D21" s="185">
        <v>216</v>
      </c>
      <c r="E21" s="482" t="s">
        <v>983</v>
      </c>
      <c r="F21" s="482"/>
    </row>
    <row r="22" spans="3:6" s="125" customFormat="1" ht="15" customHeight="1" x14ac:dyDescent="0.25">
      <c r="C22" s="149">
        <v>44686</v>
      </c>
      <c r="D22" s="185">
        <v>2.44</v>
      </c>
      <c r="E22" s="482" t="s">
        <v>217</v>
      </c>
      <c r="F22" s="482"/>
    </row>
    <row r="23" spans="3:6" s="125" customFormat="1" ht="15" customHeight="1" x14ac:dyDescent="0.25">
      <c r="C23" s="149">
        <v>44686</v>
      </c>
      <c r="D23" s="185">
        <v>3219.8</v>
      </c>
      <c r="E23" s="482" t="s">
        <v>977</v>
      </c>
      <c r="F23" s="482"/>
    </row>
    <row r="24" spans="3:6" s="125" customFormat="1" ht="15" customHeight="1" x14ac:dyDescent="0.25">
      <c r="C24" s="149">
        <v>44686</v>
      </c>
      <c r="D24" s="185">
        <v>3.27</v>
      </c>
      <c r="E24" s="482" t="s">
        <v>217</v>
      </c>
      <c r="F24" s="482"/>
    </row>
    <row r="25" spans="3:6" s="125" customFormat="1" ht="15" customHeight="1" x14ac:dyDescent="0.25">
      <c r="C25" s="149">
        <v>44686</v>
      </c>
      <c r="D25" s="185">
        <v>4602</v>
      </c>
      <c r="E25" s="482" t="s">
        <v>984</v>
      </c>
      <c r="F25" s="482"/>
    </row>
    <row r="26" spans="3:6" s="125" customFormat="1" ht="15" customHeight="1" x14ac:dyDescent="0.25">
      <c r="C26" s="149">
        <v>44686</v>
      </c>
      <c r="D26" s="185">
        <v>3.27</v>
      </c>
      <c r="E26" s="482" t="s">
        <v>217</v>
      </c>
      <c r="F26" s="482"/>
    </row>
    <row r="27" spans="3:6" s="125" customFormat="1" ht="15" customHeight="1" x14ac:dyDescent="0.25">
      <c r="C27" s="149">
        <v>44686</v>
      </c>
      <c r="D27" s="163">
        <v>5166.67</v>
      </c>
      <c r="E27" s="608" t="s">
        <v>951</v>
      </c>
      <c r="F27" s="608"/>
    </row>
    <row r="28" spans="3:6" s="125" customFormat="1" ht="15" customHeight="1" x14ac:dyDescent="0.25">
      <c r="C28" s="149">
        <v>44686</v>
      </c>
      <c r="D28" s="163">
        <v>5166.67</v>
      </c>
      <c r="E28" s="608" t="s">
        <v>687</v>
      </c>
      <c r="F28" s="608"/>
    </row>
    <row r="29" spans="3:6" s="125" customFormat="1" ht="15" customHeight="1" x14ac:dyDescent="0.25">
      <c r="C29" s="149">
        <v>44686</v>
      </c>
      <c r="D29" s="163">
        <v>4633.33</v>
      </c>
      <c r="E29" s="608" t="s">
        <v>686</v>
      </c>
      <c r="F29" s="608"/>
    </row>
    <row r="30" spans="3:6" s="125" customFormat="1" ht="15" customHeight="1" x14ac:dyDescent="0.25">
      <c r="C30" s="149">
        <v>44686</v>
      </c>
      <c r="D30" s="163">
        <v>5166.67</v>
      </c>
      <c r="E30" s="608" t="s">
        <v>768</v>
      </c>
      <c r="F30" s="608"/>
    </row>
    <row r="31" spans="3:6" s="125" customFormat="1" ht="15" customHeight="1" x14ac:dyDescent="0.25">
      <c r="C31" s="149">
        <v>44686</v>
      </c>
      <c r="D31" s="163">
        <v>5000</v>
      </c>
      <c r="E31" s="608" t="s">
        <v>725</v>
      </c>
      <c r="F31" s="608"/>
    </row>
    <row r="32" spans="3:6" s="125" customFormat="1" ht="15" customHeight="1" x14ac:dyDescent="0.25">
      <c r="C32" s="149">
        <v>44686</v>
      </c>
      <c r="D32" s="163">
        <v>5166.67</v>
      </c>
      <c r="E32" s="608" t="s">
        <v>684</v>
      </c>
      <c r="F32" s="608"/>
    </row>
    <row r="33" spans="3:6" s="125" customFormat="1" ht="15" customHeight="1" x14ac:dyDescent="0.25">
      <c r="C33" s="149">
        <v>44686</v>
      </c>
      <c r="D33" s="163">
        <v>5166.67</v>
      </c>
      <c r="E33" s="608" t="s">
        <v>683</v>
      </c>
      <c r="F33" s="608"/>
    </row>
    <row r="34" spans="3:6" s="125" customFormat="1" ht="15" customHeight="1" x14ac:dyDescent="0.25">
      <c r="C34" s="149">
        <v>44686</v>
      </c>
      <c r="D34" s="163">
        <v>5166.67</v>
      </c>
      <c r="E34" s="608" t="s">
        <v>699</v>
      </c>
      <c r="F34" s="608"/>
    </row>
    <row r="35" spans="3:6" s="125" customFormat="1" ht="15" customHeight="1" x14ac:dyDescent="0.25">
      <c r="C35" s="149">
        <v>44686</v>
      </c>
      <c r="D35" s="163">
        <v>5166.67</v>
      </c>
      <c r="E35" s="608" t="s">
        <v>388</v>
      </c>
      <c r="F35" s="608"/>
    </row>
    <row r="36" spans="3:6" s="125" customFormat="1" ht="15" customHeight="1" x14ac:dyDescent="0.25">
      <c r="C36" s="149">
        <v>44686</v>
      </c>
      <c r="D36" s="163">
        <v>5166.67</v>
      </c>
      <c r="E36" s="608" t="s">
        <v>681</v>
      </c>
      <c r="F36" s="608"/>
    </row>
    <row r="37" spans="3:6" s="125" customFormat="1" ht="15" customHeight="1" x14ac:dyDescent="0.25">
      <c r="C37" s="149">
        <v>44686</v>
      </c>
      <c r="D37" s="163">
        <v>5166.67</v>
      </c>
      <c r="E37" s="608" t="s">
        <v>816</v>
      </c>
      <c r="F37" s="608"/>
    </row>
    <row r="38" spans="3:6" s="125" customFormat="1" ht="15" customHeight="1" x14ac:dyDescent="0.25">
      <c r="C38" s="149">
        <v>44686</v>
      </c>
      <c r="D38" s="163">
        <v>5166.67</v>
      </c>
      <c r="E38" s="608" t="s">
        <v>726</v>
      </c>
      <c r="F38" s="608"/>
    </row>
    <row r="39" spans="3:6" s="125" customFormat="1" ht="15" customHeight="1" x14ac:dyDescent="0.25">
      <c r="C39" s="149">
        <v>44686</v>
      </c>
      <c r="D39" s="163">
        <v>23231.51</v>
      </c>
      <c r="E39" s="615" t="s">
        <v>343</v>
      </c>
      <c r="F39" s="558"/>
    </row>
    <row r="40" spans="3:6" s="125" customFormat="1" ht="15" customHeight="1" x14ac:dyDescent="0.25">
      <c r="C40" s="149">
        <v>44686</v>
      </c>
      <c r="D40" s="184">
        <v>3000</v>
      </c>
      <c r="E40" s="482" t="s">
        <v>626</v>
      </c>
      <c r="F40" s="482"/>
    </row>
    <row r="41" spans="3:6" s="125" customFormat="1" ht="15" customHeight="1" x14ac:dyDescent="0.25">
      <c r="C41" s="149">
        <v>44686</v>
      </c>
      <c r="D41" s="185">
        <v>3.27</v>
      </c>
      <c r="E41" s="482" t="s">
        <v>217</v>
      </c>
      <c r="F41" s="482"/>
    </row>
    <row r="42" spans="3:6" s="125" customFormat="1" ht="15" customHeight="1" x14ac:dyDescent="0.25">
      <c r="C42" s="149">
        <v>44688</v>
      </c>
      <c r="D42" s="163">
        <v>1000</v>
      </c>
      <c r="E42" s="482" t="s">
        <v>628</v>
      </c>
      <c r="F42" s="482"/>
    </row>
    <row r="43" spans="3:6" s="125" customFormat="1" ht="15" customHeight="1" x14ac:dyDescent="0.25">
      <c r="C43" s="149">
        <v>44688</v>
      </c>
      <c r="D43" s="163">
        <v>4.8899999999999997</v>
      </c>
      <c r="E43" s="482" t="s">
        <v>217</v>
      </c>
      <c r="F43" s="482"/>
    </row>
    <row r="44" spans="3:6" s="125" customFormat="1" ht="15" customHeight="1" x14ac:dyDescent="0.25">
      <c r="C44" s="149">
        <v>44688</v>
      </c>
      <c r="D44" s="163">
        <v>2162.94</v>
      </c>
      <c r="E44" s="482" t="s">
        <v>985</v>
      </c>
      <c r="F44" s="482"/>
    </row>
    <row r="45" spans="3:6" s="125" customFormat="1" ht="15" customHeight="1" x14ac:dyDescent="0.25">
      <c r="C45" s="149">
        <v>44688</v>
      </c>
      <c r="D45" s="184">
        <v>2.44</v>
      </c>
      <c r="E45" s="482" t="s">
        <v>217</v>
      </c>
      <c r="F45" s="482"/>
    </row>
    <row r="46" spans="3:6" s="125" customFormat="1" ht="15" customHeight="1" x14ac:dyDescent="0.25">
      <c r="C46" s="149">
        <v>44689</v>
      </c>
      <c r="D46" s="184">
        <v>179</v>
      </c>
      <c r="E46" s="482" t="s">
        <v>529</v>
      </c>
      <c r="F46" s="482"/>
    </row>
    <row r="47" spans="3:6" s="125" customFormat="1" ht="15" customHeight="1" x14ac:dyDescent="0.25">
      <c r="C47" s="149">
        <v>44690</v>
      </c>
      <c r="D47" s="166">
        <v>4000</v>
      </c>
      <c r="E47" s="482" t="s">
        <v>919</v>
      </c>
      <c r="F47" s="482"/>
    </row>
    <row r="48" spans="3:6" s="125" customFormat="1" ht="15" customHeight="1" x14ac:dyDescent="0.25">
      <c r="C48" s="149">
        <v>44690</v>
      </c>
      <c r="D48" s="185">
        <v>3.27</v>
      </c>
      <c r="E48" s="482" t="s">
        <v>217</v>
      </c>
      <c r="F48" s="482"/>
    </row>
    <row r="49" spans="3:6" s="125" customFormat="1" ht="15" customHeight="1" x14ac:dyDescent="0.25">
      <c r="C49" s="149">
        <v>44690</v>
      </c>
      <c r="D49" s="163">
        <v>73.5</v>
      </c>
      <c r="E49" s="482" t="s">
        <v>239</v>
      </c>
      <c r="F49" s="482"/>
    </row>
    <row r="50" spans="3:6" s="125" customFormat="1" ht="15" customHeight="1" x14ac:dyDescent="0.25">
      <c r="C50" s="149">
        <v>44693</v>
      </c>
      <c r="D50" s="166">
        <v>2000</v>
      </c>
      <c r="E50" s="482" t="s">
        <v>628</v>
      </c>
      <c r="F50" s="482"/>
    </row>
    <row r="51" spans="3:6" s="125" customFormat="1" ht="15" customHeight="1" x14ac:dyDescent="0.25">
      <c r="C51" s="149">
        <v>44693</v>
      </c>
      <c r="D51" s="185">
        <v>3.27</v>
      </c>
      <c r="E51" s="482" t="s">
        <v>217</v>
      </c>
      <c r="F51" s="482"/>
    </row>
    <row r="52" spans="3:6" s="125" customFormat="1" ht="15" customHeight="1" x14ac:dyDescent="0.25">
      <c r="C52" s="149">
        <v>44693</v>
      </c>
      <c r="D52" s="166">
        <v>99.9</v>
      </c>
      <c r="E52" s="482" t="s">
        <v>273</v>
      </c>
      <c r="F52" s="482"/>
    </row>
    <row r="53" spans="3:6" s="125" customFormat="1" ht="15" customHeight="1" x14ac:dyDescent="0.25">
      <c r="C53" s="149">
        <v>44694</v>
      </c>
      <c r="D53" s="184">
        <v>179</v>
      </c>
      <c r="E53" s="482" t="s">
        <v>529</v>
      </c>
      <c r="F53" s="482"/>
    </row>
    <row r="54" spans="3:6" s="125" customFormat="1" ht="15" customHeight="1" x14ac:dyDescent="0.25">
      <c r="C54" s="149">
        <v>44695</v>
      </c>
      <c r="D54" s="184">
        <v>300</v>
      </c>
      <c r="E54" s="482" t="s">
        <v>628</v>
      </c>
      <c r="F54" s="482"/>
    </row>
    <row r="55" spans="3:6" s="125" customFormat="1" ht="15" customHeight="1" x14ac:dyDescent="0.25">
      <c r="C55" s="149">
        <v>44695</v>
      </c>
      <c r="D55" s="166">
        <v>2.44</v>
      </c>
      <c r="E55" s="482" t="s">
        <v>217</v>
      </c>
      <c r="F55" s="482"/>
    </row>
    <row r="56" spans="3:6" s="125" customFormat="1" ht="15" customHeight="1" x14ac:dyDescent="0.25">
      <c r="C56" s="149">
        <v>44698</v>
      </c>
      <c r="D56" s="163">
        <v>85</v>
      </c>
      <c r="E56" s="482" t="s">
        <v>958</v>
      </c>
      <c r="F56" s="482"/>
    </row>
    <row r="57" spans="3:6" s="125" customFormat="1" ht="15" customHeight="1" x14ac:dyDescent="0.25">
      <c r="C57" s="149">
        <v>44698</v>
      </c>
      <c r="D57" s="184">
        <v>246</v>
      </c>
      <c r="E57" s="482" t="s">
        <v>937</v>
      </c>
      <c r="F57" s="482"/>
    </row>
    <row r="58" spans="3:6" s="125" customFormat="1" ht="15" customHeight="1" x14ac:dyDescent="0.25">
      <c r="C58" s="149">
        <v>44698</v>
      </c>
      <c r="D58" s="163">
        <v>3822</v>
      </c>
      <c r="E58" s="482" t="s">
        <v>938</v>
      </c>
      <c r="F58" s="482"/>
    </row>
    <row r="59" spans="3:6" s="125" customFormat="1" ht="15" customHeight="1" x14ac:dyDescent="0.25">
      <c r="C59" s="149">
        <v>44698</v>
      </c>
      <c r="D59" s="166">
        <v>659</v>
      </c>
      <c r="E59" s="482" t="s">
        <v>939</v>
      </c>
      <c r="F59" s="482"/>
    </row>
    <row r="60" spans="3:6" s="125" customFormat="1" ht="15" customHeight="1" x14ac:dyDescent="0.25">
      <c r="C60" s="149">
        <v>44698</v>
      </c>
      <c r="D60" s="163">
        <v>220</v>
      </c>
      <c r="E60" s="482" t="s">
        <v>940</v>
      </c>
      <c r="F60" s="482"/>
    </row>
    <row r="61" spans="3:6" s="125" customFormat="1" ht="15" customHeight="1" x14ac:dyDescent="0.25">
      <c r="C61" s="149">
        <v>44698</v>
      </c>
      <c r="D61" s="166">
        <v>276</v>
      </c>
      <c r="E61" s="482" t="s">
        <v>941</v>
      </c>
      <c r="F61" s="482"/>
    </row>
    <row r="62" spans="3:6" s="125" customFormat="1" ht="15" customHeight="1" x14ac:dyDescent="0.25">
      <c r="C62" s="149">
        <v>44698</v>
      </c>
      <c r="D62" s="163">
        <v>542</v>
      </c>
      <c r="E62" s="482" t="s">
        <v>952</v>
      </c>
      <c r="F62" s="482"/>
    </row>
    <row r="63" spans="3:6" s="125" customFormat="1" ht="15" customHeight="1" x14ac:dyDescent="0.25">
      <c r="C63" s="149">
        <v>44698</v>
      </c>
      <c r="D63" s="166">
        <v>163</v>
      </c>
      <c r="E63" s="482" t="s">
        <v>942</v>
      </c>
      <c r="F63" s="482"/>
    </row>
    <row r="64" spans="3:6" s="125" customFormat="1" ht="15" customHeight="1" x14ac:dyDescent="0.25">
      <c r="C64" s="149">
        <v>44698</v>
      </c>
      <c r="D64" s="163">
        <v>1826</v>
      </c>
      <c r="E64" s="482" t="s">
        <v>943</v>
      </c>
      <c r="F64" s="482"/>
    </row>
    <row r="65" spans="3:6" s="125" customFormat="1" ht="15" customHeight="1" x14ac:dyDescent="0.25">
      <c r="C65" s="149">
        <v>44698</v>
      </c>
      <c r="D65" s="166">
        <v>1056</v>
      </c>
      <c r="E65" s="482" t="s">
        <v>944</v>
      </c>
      <c r="F65" s="482"/>
    </row>
    <row r="66" spans="3:6" s="125" customFormat="1" ht="15" customHeight="1" x14ac:dyDescent="0.25">
      <c r="C66" s="149">
        <v>44699</v>
      </c>
      <c r="D66" s="166">
        <v>2000</v>
      </c>
      <c r="E66" s="482" t="s">
        <v>628</v>
      </c>
      <c r="F66" s="482"/>
    </row>
    <row r="67" spans="3:6" s="125" customFormat="1" ht="15" customHeight="1" x14ac:dyDescent="0.25">
      <c r="C67" s="149">
        <v>44699</v>
      </c>
      <c r="D67" s="163">
        <v>4.8899999999999997</v>
      </c>
      <c r="E67" s="482" t="s">
        <v>217</v>
      </c>
      <c r="F67" s="482"/>
    </row>
    <row r="68" spans="3:6" s="125" customFormat="1" ht="15" customHeight="1" x14ac:dyDescent="0.25">
      <c r="C68" s="149">
        <v>44699</v>
      </c>
      <c r="D68" s="184">
        <v>179</v>
      </c>
      <c r="E68" s="482" t="s">
        <v>529</v>
      </c>
      <c r="F68" s="482"/>
    </row>
    <row r="69" spans="3:6" s="125" customFormat="1" ht="15" customHeight="1" x14ac:dyDescent="0.25">
      <c r="C69" s="149">
        <v>44701</v>
      </c>
      <c r="D69" s="166">
        <v>168</v>
      </c>
      <c r="E69" s="482" t="s">
        <v>727</v>
      </c>
      <c r="F69" s="482"/>
    </row>
    <row r="70" spans="3:6" s="125" customFormat="1" ht="15" customHeight="1" x14ac:dyDescent="0.25">
      <c r="C70" s="149">
        <v>44701</v>
      </c>
      <c r="D70" s="184">
        <v>90.5</v>
      </c>
      <c r="E70" s="482" t="s">
        <v>727</v>
      </c>
      <c r="F70" s="482"/>
    </row>
    <row r="71" spans="3:6" s="125" customFormat="1" ht="15" customHeight="1" x14ac:dyDescent="0.25">
      <c r="C71" s="149">
        <v>44702</v>
      </c>
      <c r="D71" s="184">
        <v>1500</v>
      </c>
      <c r="E71" s="482" t="s">
        <v>628</v>
      </c>
      <c r="F71" s="482"/>
    </row>
    <row r="72" spans="3:6" s="125" customFormat="1" ht="15" customHeight="1" x14ac:dyDescent="0.25">
      <c r="C72" s="149">
        <v>44702</v>
      </c>
      <c r="D72" s="184">
        <v>4.8899999999999997</v>
      </c>
      <c r="E72" s="482" t="s">
        <v>217</v>
      </c>
      <c r="F72" s="482"/>
    </row>
    <row r="73" spans="3:6" s="125" customFormat="1" ht="15" customHeight="1" x14ac:dyDescent="0.25">
      <c r="C73" s="149">
        <v>44702</v>
      </c>
      <c r="D73" s="184">
        <v>179</v>
      </c>
      <c r="E73" s="482" t="s">
        <v>529</v>
      </c>
      <c r="F73" s="482"/>
    </row>
    <row r="74" spans="3:6" s="125" customFormat="1" ht="15" customHeight="1" x14ac:dyDescent="0.25">
      <c r="C74" s="149">
        <v>44704</v>
      </c>
      <c r="D74" s="166">
        <v>1500</v>
      </c>
      <c r="E74" s="608" t="s">
        <v>736</v>
      </c>
      <c r="F74" s="608"/>
    </row>
    <row r="75" spans="3:6" s="125" customFormat="1" ht="15" customHeight="1" x14ac:dyDescent="0.25">
      <c r="C75" s="149">
        <v>44704</v>
      </c>
      <c r="D75" s="166">
        <v>1.63</v>
      </c>
      <c r="E75" s="482" t="s">
        <v>217</v>
      </c>
      <c r="F75" s="482"/>
    </row>
    <row r="76" spans="3:6" s="125" customFormat="1" ht="15" customHeight="1" x14ac:dyDescent="0.25">
      <c r="C76" s="149">
        <v>44706</v>
      </c>
      <c r="D76" s="184">
        <v>179</v>
      </c>
      <c r="E76" s="482" t="s">
        <v>529</v>
      </c>
      <c r="F76" s="482"/>
    </row>
    <row r="77" spans="3:6" s="125" customFormat="1" ht="15" customHeight="1" x14ac:dyDescent="0.25">
      <c r="C77" s="149">
        <v>44707</v>
      </c>
      <c r="D77" s="166">
        <v>1000</v>
      </c>
      <c r="E77" s="482" t="s">
        <v>628</v>
      </c>
      <c r="F77" s="482"/>
    </row>
    <row r="78" spans="3:6" s="125" customFormat="1" ht="15" customHeight="1" x14ac:dyDescent="0.25">
      <c r="C78" s="149">
        <v>44707</v>
      </c>
      <c r="D78" s="166">
        <v>1.63</v>
      </c>
      <c r="E78" s="482" t="s">
        <v>217</v>
      </c>
      <c r="F78" s="482"/>
    </row>
    <row r="79" spans="3:6" s="125" customFormat="1" ht="15" customHeight="1" x14ac:dyDescent="0.25">
      <c r="C79" s="149">
        <v>44707</v>
      </c>
      <c r="D79" s="163">
        <v>2829.57</v>
      </c>
      <c r="E79" s="482" t="s">
        <v>776</v>
      </c>
      <c r="F79" s="482"/>
    </row>
    <row r="80" spans="3:6" s="125" customFormat="1" ht="15" customHeight="1" x14ac:dyDescent="0.25">
      <c r="C80" s="149">
        <v>44709</v>
      </c>
      <c r="D80" s="184">
        <v>179</v>
      </c>
      <c r="E80" s="482" t="s">
        <v>529</v>
      </c>
      <c r="F80" s="482"/>
    </row>
    <row r="81" spans="3:6" s="125" customFormat="1" ht="15" customHeight="1" x14ac:dyDescent="0.25">
      <c r="C81" s="149">
        <v>44710</v>
      </c>
      <c r="D81" s="166">
        <v>300</v>
      </c>
      <c r="E81" s="482" t="s">
        <v>628</v>
      </c>
      <c r="F81" s="482"/>
    </row>
    <row r="82" spans="3:6" s="125" customFormat="1" ht="15" customHeight="1" x14ac:dyDescent="0.25">
      <c r="C82" s="149">
        <v>44710</v>
      </c>
      <c r="D82" s="184">
        <v>2.44</v>
      </c>
      <c r="E82" s="482" t="s">
        <v>217</v>
      </c>
      <c r="F82" s="482"/>
    </row>
    <row r="83" spans="3:6" s="125" customFormat="1" ht="15" customHeight="1" x14ac:dyDescent="0.25">
      <c r="C83" s="149">
        <v>44711</v>
      </c>
      <c r="D83" s="184">
        <v>1500</v>
      </c>
      <c r="E83" s="482" t="s">
        <v>628</v>
      </c>
      <c r="F83" s="482"/>
    </row>
    <row r="84" spans="3:6" s="125" customFormat="1" ht="15" customHeight="1" x14ac:dyDescent="0.25">
      <c r="C84" s="149">
        <v>44711</v>
      </c>
      <c r="D84" s="184">
        <v>3.27</v>
      </c>
      <c r="E84" s="482" t="s">
        <v>217</v>
      </c>
      <c r="F84" s="482"/>
    </row>
    <row r="85" spans="3:6" s="125" customFormat="1" ht="15" customHeight="1" x14ac:dyDescent="0.25">
      <c r="C85" s="149">
        <v>44711</v>
      </c>
      <c r="D85" s="184">
        <v>4253</v>
      </c>
      <c r="E85" s="608" t="s">
        <v>397</v>
      </c>
      <c r="F85" s="608"/>
    </row>
    <row r="86" spans="3:6" s="125" customFormat="1" ht="15" customHeight="1" x14ac:dyDescent="0.25">
      <c r="C86" s="149">
        <v>44711</v>
      </c>
      <c r="D86" s="184">
        <v>3.27</v>
      </c>
      <c r="E86" s="482" t="s">
        <v>217</v>
      </c>
      <c r="F86" s="482"/>
    </row>
    <row r="87" spans="3:6" s="125" customFormat="1" ht="15" customHeight="1" x14ac:dyDescent="0.25">
      <c r="C87" s="149">
        <v>44711</v>
      </c>
      <c r="D87" s="184">
        <v>179</v>
      </c>
      <c r="E87" s="482" t="s">
        <v>529</v>
      </c>
      <c r="F87" s="482"/>
    </row>
    <row r="88" spans="3:6" s="125" customFormat="1" ht="15" customHeight="1" x14ac:dyDescent="0.25">
      <c r="C88" s="149">
        <v>44712</v>
      </c>
      <c r="D88" s="184">
        <v>1500</v>
      </c>
      <c r="E88" s="482" t="s">
        <v>628</v>
      </c>
      <c r="F88" s="482"/>
    </row>
    <row r="89" spans="3:6" s="125" customFormat="1" ht="15" customHeight="1" x14ac:dyDescent="0.25">
      <c r="C89" s="149">
        <v>44712</v>
      </c>
      <c r="D89" s="184">
        <v>3.27</v>
      </c>
      <c r="E89" s="482" t="s">
        <v>217</v>
      </c>
      <c r="F89" s="482"/>
    </row>
    <row r="90" spans="3:6" s="125" customFormat="1" ht="15" customHeight="1" x14ac:dyDescent="0.25">
      <c r="C90" s="149">
        <v>44712</v>
      </c>
      <c r="D90" s="166">
        <v>2800.55</v>
      </c>
      <c r="E90" s="482" t="s">
        <v>502</v>
      </c>
      <c r="F90" s="482"/>
    </row>
    <row r="91" spans="3:6" s="125" customFormat="1" ht="15" customHeight="1" x14ac:dyDescent="0.25">
      <c r="C91" s="149">
        <v>44712</v>
      </c>
      <c r="D91" s="184">
        <v>3.27</v>
      </c>
      <c r="E91" s="482" t="s">
        <v>217</v>
      </c>
      <c r="F91" s="482"/>
    </row>
    <row r="92" spans="3:6" s="125" customFormat="1" ht="15" customHeight="1" x14ac:dyDescent="0.25">
      <c r="C92" s="149">
        <v>44712</v>
      </c>
      <c r="D92" s="184">
        <v>1417</v>
      </c>
      <c r="E92" s="608" t="s">
        <v>289</v>
      </c>
      <c r="F92" s="608"/>
    </row>
    <row r="93" spans="3:6" s="125" customFormat="1" ht="15" customHeight="1" x14ac:dyDescent="0.25">
      <c r="C93" s="149">
        <v>44712</v>
      </c>
      <c r="D93" s="184">
        <v>3.27</v>
      </c>
      <c r="E93" s="482" t="s">
        <v>217</v>
      </c>
      <c r="F93" s="482"/>
    </row>
    <row r="94" spans="3:6" s="125" customFormat="1" ht="15" customHeight="1" x14ac:dyDescent="0.25">
      <c r="C94" s="149">
        <v>44712</v>
      </c>
      <c r="D94" s="184">
        <v>1417</v>
      </c>
      <c r="E94" s="608" t="s">
        <v>693</v>
      </c>
      <c r="F94" s="608"/>
    </row>
    <row r="95" spans="3:6" s="125" customFormat="1" ht="15" customHeight="1" x14ac:dyDescent="0.25">
      <c r="C95" s="149">
        <v>44712</v>
      </c>
      <c r="D95" s="184">
        <v>1.63</v>
      </c>
      <c r="E95" s="482" t="s">
        <v>217</v>
      </c>
      <c r="F95" s="482"/>
    </row>
    <row r="96" spans="3:6" s="125" customFormat="1" ht="15" customHeight="1" x14ac:dyDescent="0.25">
      <c r="C96" s="149">
        <v>44712</v>
      </c>
      <c r="D96" s="166">
        <v>1417</v>
      </c>
      <c r="E96" s="608" t="s">
        <v>692</v>
      </c>
      <c r="F96" s="608"/>
    </row>
    <row r="97" spans="3:6" s="125" customFormat="1" ht="15" customHeight="1" x14ac:dyDescent="0.25">
      <c r="C97" s="149">
        <v>44712</v>
      </c>
      <c r="D97" s="163">
        <v>24046.17</v>
      </c>
      <c r="E97" s="615" t="s">
        <v>343</v>
      </c>
      <c r="F97" s="558"/>
    </row>
  </sheetData>
  <mergeCells count="95">
    <mergeCell ref="E35:F35"/>
    <mergeCell ref="E30:F30"/>
    <mergeCell ref="E31:F31"/>
    <mergeCell ref="E32:F32"/>
    <mergeCell ref="E33:F33"/>
    <mergeCell ref="E34:F34"/>
    <mergeCell ref="E97:F97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85:F85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73:F7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61:F61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49:F49"/>
    <mergeCell ref="E36:F36"/>
    <mergeCell ref="E37:F37"/>
    <mergeCell ref="E38:F38"/>
    <mergeCell ref="E39:F39"/>
    <mergeCell ref="E40:F40"/>
    <mergeCell ref="E41:F41"/>
    <mergeCell ref="E43:F43"/>
    <mergeCell ref="E48:F48"/>
    <mergeCell ref="E42:F42"/>
    <mergeCell ref="E44:F44"/>
    <mergeCell ref="E45:F45"/>
    <mergeCell ref="E46:F46"/>
    <mergeCell ref="E47:F47"/>
    <mergeCell ref="E29:F29"/>
    <mergeCell ref="C15:F15"/>
    <mergeCell ref="E16:F16"/>
    <mergeCell ref="E17:F17"/>
    <mergeCell ref="E18:F18"/>
    <mergeCell ref="E19:F19"/>
    <mergeCell ref="E20:F20"/>
    <mergeCell ref="E21:F21"/>
    <mergeCell ref="E23:F23"/>
    <mergeCell ref="E25:F25"/>
    <mergeCell ref="E27:F27"/>
    <mergeCell ref="E28:F28"/>
    <mergeCell ref="E22:F22"/>
    <mergeCell ref="E24:F24"/>
    <mergeCell ref="E26:F26"/>
    <mergeCell ref="C14:F14"/>
    <mergeCell ref="C2:F2"/>
    <mergeCell ref="C3:E3"/>
    <mergeCell ref="E4:F4"/>
    <mergeCell ref="C6:D6"/>
    <mergeCell ref="C7:D7"/>
    <mergeCell ref="C8:D8"/>
    <mergeCell ref="C9:D9"/>
    <mergeCell ref="C10:D10"/>
    <mergeCell ref="C11:D11"/>
    <mergeCell ref="C12:D12"/>
    <mergeCell ref="C13:F13"/>
  </mergeCells>
  <pageMargins left="0.7" right="0.7" top="0.75" bottom="0.75" header="0.3" footer="0.3"/>
  <pageSetup paperSize="9" scale="77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113"/>
  <sheetViews>
    <sheetView topLeftCell="A104" zoomScaleNormal="100" workbookViewId="0">
      <selection activeCell="E112" sqref="E112:F112"/>
    </sheetView>
  </sheetViews>
  <sheetFormatPr defaultRowHeight="15" x14ac:dyDescent="0.25"/>
  <cols>
    <col min="3" max="6" width="18.7109375" style="125" customWidth="1"/>
  </cols>
  <sheetData>
    <row r="1" spans="3:6" ht="15.75" thickBot="1" x14ac:dyDescent="0.3"/>
    <row r="2" spans="3:6" ht="21.75" customHeight="1" thickBot="1" x14ac:dyDescent="0.4">
      <c r="C2" s="609" t="s">
        <v>986</v>
      </c>
      <c r="D2" s="610"/>
      <c r="E2" s="610"/>
      <c r="F2" s="611"/>
    </row>
    <row r="3" spans="3:6" ht="21.75" customHeight="1" thickBot="1" x14ac:dyDescent="0.3">
      <c r="C3" s="612" t="s">
        <v>748</v>
      </c>
      <c r="D3" s="613"/>
      <c r="E3" s="614"/>
      <c r="F3" s="177">
        <v>144597</v>
      </c>
    </row>
    <row r="4" spans="3:6" x14ac:dyDescent="0.25">
      <c r="C4" s="178"/>
      <c r="D4" s="179"/>
      <c r="E4" s="606" t="s">
        <v>0</v>
      </c>
      <c r="F4" s="607"/>
    </row>
    <row r="5" spans="3:6" x14ac:dyDescent="0.25">
      <c r="C5" s="180"/>
      <c r="E5" s="15" t="s">
        <v>3</v>
      </c>
      <c r="F5" s="176" t="s">
        <v>2</v>
      </c>
    </row>
    <row r="6" spans="3:6" ht="30.75" customHeight="1" x14ac:dyDescent="0.25">
      <c r="C6" s="583" t="s">
        <v>987</v>
      </c>
      <c r="D6" s="584"/>
      <c r="E6" s="156">
        <v>84217.74</v>
      </c>
      <c r="F6" s="181">
        <v>21290.6</v>
      </c>
    </row>
    <row r="7" spans="3:6" x14ac:dyDescent="0.25">
      <c r="C7" s="585" t="s">
        <v>3</v>
      </c>
      <c r="D7" s="586"/>
      <c r="E7" s="158">
        <v>49879.59</v>
      </c>
      <c r="F7" s="182">
        <v>128036.7</v>
      </c>
    </row>
    <row r="8" spans="3:6" x14ac:dyDescent="0.25">
      <c r="C8" s="587" t="s">
        <v>625</v>
      </c>
      <c r="D8" s="588"/>
      <c r="E8" s="158">
        <v>1791.24</v>
      </c>
      <c r="F8" s="182">
        <v>8160.79</v>
      </c>
    </row>
    <row r="9" spans="3:6" x14ac:dyDescent="0.25">
      <c r="C9" s="587" t="s">
        <v>840</v>
      </c>
      <c r="D9" s="588"/>
      <c r="E9" s="158">
        <v>350</v>
      </c>
      <c r="F9" s="182">
        <v>400</v>
      </c>
    </row>
    <row r="10" spans="3:6" x14ac:dyDescent="0.25">
      <c r="C10" s="587" t="s">
        <v>872</v>
      </c>
      <c r="D10" s="588"/>
      <c r="E10" s="158">
        <v>0</v>
      </c>
      <c r="F10" s="182">
        <v>0</v>
      </c>
    </row>
    <row r="11" spans="3:6" x14ac:dyDescent="0.25">
      <c r="C11" s="585" t="s">
        <v>6</v>
      </c>
      <c r="D11" s="586"/>
      <c r="E11" s="158">
        <v>162491.97</v>
      </c>
      <c r="F11" s="182">
        <v>134035.51999999999</v>
      </c>
    </row>
    <row r="12" spans="3:6" ht="36.75" customHeight="1" thickBot="1" x14ac:dyDescent="0.3">
      <c r="C12" s="602" t="s">
        <v>988</v>
      </c>
      <c r="D12" s="603"/>
      <c r="E12" s="157">
        <f>E6+E7+E8+E9+E10+F11-E11</f>
        <v>107782.11999999997</v>
      </c>
      <c r="F12" s="183">
        <f>F6+F7+F8+F9+F10-F11</f>
        <v>23852.570000000007</v>
      </c>
    </row>
    <row r="13" spans="3:6" ht="15.75" thickBot="1" x14ac:dyDescent="0.3">
      <c r="C13" s="604"/>
      <c r="D13" s="604"/>
      <c r="E13" s="604"/>
      <c r="F13" s="604"/>
    </row>
    <row r="14" spans="3:6" ht="15" customHeight="1" thickBot="1" x14ac:dyDescent="0.3">
      <c r="C14" s="416" t="s">
        <v>7</v>
      </c>
      <c r="D14" s="417"/>
      <c r="E14" s="417"/>
      <c r="F14" s="417"/>
    </row>
    <row r="15" spans="3:6" ht="15.75" thickBot="1" x14ac:dyDescent="0.3">
      <c r="C15" s="409" t="s">
        <v>0</v>
      </c>
      <c r="D15" s="410"/>
      <c r="E15" s="410"/>
      <c r="F15" s="411"/>
    </row>
    <row r="16" spans="3:6" ht="15" customHeight="1" x14ac:dyDescent="0.25">
      <c r="C16" s="111" t="s">
        <v>30</v>
      </c>
      <c r="D16" s="111" t="s">
        <v>31</v>
      </c>
      <c r="E16" s="380" t="s">
        <v>32</v>
      </c>
      <c r="F16" s="380"/>
    </row>
    <row r="17" spans="3:6" s="125" customFormat="1" ht="15" customHeight="1" x14ac:dyDescent="0.25">
      <c r="C17" s="149">
        <v>44713</v>
      </c>
      <c r="D17" s="184">
        <v>543.82000000000005</v>
      </c>
      <c r="E17" s="482" t="s">
        <v>502</v>
      </c>
      <c r="F17" s="482"/>
    </row>
    <row r="18" spans="3:6" s="125" customFormat="1" ht="15" customHeight="1" x14ac:dyDescent="0.25">
      <c r="C18" s="149">
        <v>44713</v>
      </c>
      <c r="D18" s="184">
        <v>1.63</v>
      </c>
      <c r="E18" s="482" t="s">
        <v>217</v>
      </c>
      <c r="F18" s="482"/>
    </row>
    <row r="19" spans="3:6" s="125" customFormat="1" ht="15" customHeight="1" x14ac:dyDescent="0.25">
      <c r="C19" s="149">
        <v>44713</v>
      </c>
      <c r="D19" s="184">
        <v>128</v>
      </c>
      <c r="E19" s="482" t="s">
        <v>891</v>
      </c>
      <c r="F19" s="482"/>
    </row>
    <row r="20" spans="3:6" s="125" customFormat="1" ht="15" customHeight="1" x14ac:dyDescent="0.25">
      <c r="C20" s="149">
        <v>44713</v>
      </c>
      <c r="D20" s="184">
        <v>179</v>
      </c>
      <c r="E20" s="482" t="s">
        <v>529</v>
      </c>
      <c r="F20" s="482"/>
    </row>
    <row r="21" spans="3:6" s="125" customFormat="1" ht="15" customHeight="1" x14ac:dyDescent="0.25">
      <c r="C21" s="149">
        <v>44714</v>
      </c>
      <c r="D21" s="184">
        <v>179</v>
      </c>
      <c r="E21" s="482" t="s">
        <v>529</v>
      </c>
      <c r="F21" s="482"/>
    </row>
    <row r="22" spans="3:6" s="125" customFormat="1" ht="15" customHeight="1" x14ac:dyDescent="0.25">
      <c r="C22" s="149">
        <v>44715</v>
      </c>
      <c r="D22" s="163">
        <v>5500</v>
      </c>
      <c r="E22" s="608" t="s">
        <v>687</v>
      </c>
      <c r="F22" s="608"/>
    </row>
    <row r="23" spans="3:6" s="125" customFormat="1" ht="15" customHeight="1" x14ac:dyDescent="0.25">
      <c r="C23" s="149">
        <v>44715</v>
      </c>
      <c r="D23" s="163">
        <v>4720.01</v>
      </c>
      <c r="E23" s="608" t="s">
        <v>686</v>
      </c>
      <c r="F23" s="608"/>
    </row>
    <row r="24" spans="3:6" s="125" customFormat="1" ht="15" customHeight="1" x14ac:dyDescent="0.25">
      <c r="C24" s="149">
        <v>44715</v>
      </c>
      <c r="D24" s="163">
        <v>5500</v>
      </c>
      <c r="E24" s="608" t="s">
        <v>768</v>
      </c>
      <c r="F24" s="608"/>
    </row>
    <row r="25" spans="3:6" s="125" customFormat="1" ht="15" customHeight="1" x14ac:dyDescent="0.25">
      <c r="C25" s="149">
        <v>44715</v>
      </c>
      <c r="D25" s="163">
        <v>5583.33</v>
      </c>
      <c r="E25" s="608" t="s">
        <v>725</v>
      </c>
      <c r="F25" s="608"/>
    </row>
    <row r="26" spans="3:6" s="125" customFormat="1" ht="15" customHeight="1" x14ac:dyDescent="0.25">
      <c r="C26" s="149">
        <v>44715</v>
      </c>
      <c r="D26" s="163">
        <v>5666.66</v>
      </c>
      <c r="E26" s="608" t="s">
        <v>684</v>
      </c>
      <c r="F26" s="608"/>
    </row>
    <row r="27" spans="3:6" s="125" customFormat="1" ht="15" customHeight="1" x14ac:dyDescent="0.25">
      <c r="C27" s="149">
        <v>44715</v>
      </c>
      <c r="D27" s="163">
        <v>5666.67</v>
      </c>
      <c r="E27" s="608" t="s">
        <v>683</v>
      </c>
      <c r="F27" s="608"/>
    </row>
    <row r="28" spans="3:6" s="125" customFormat="1" ht="15" customHeight="1" x14ac:dyDescent="0.25">
      <c r="C28" s="149">
        <v>44715</v>
      </c>
      <c r="D28" s="163">
        <v>4250</v>
      </c>
      <c r="E28" s="608" t="s">
        <v>699</v>
      </c>
      <c r="F28" s="608"/>
    </row>
    <row r="29" spans="3:6" s="125" customFormat="1" ht="15" customHeight="1" x14ac:dyDescent="0.25">
      <c r="C29" s="149">
        <v>44715</v>
      </c>
      <c r="D29" s="163">
        <v>5666.67</v>
      </c>
      <c r="E29" s="608" t="s">
        <v>388</v>
      </c>
      <c r="F29" s="608"/>
    </row>
    <row r="30" spans="3:6" s="125" customFormat="1" ht="15" customHeight="1" x14ac:dyDescent="0.25">
      <c r="C30" s="149">
        <v>44715</v>
      </c>
      <c r="D30" s="163">
        <v>5500</v>
      </c>
      <c r="E30" s="608" t="s">
        <v>681</v>
      </c>
      <c r="F30" s="608"/>
    </row>
    <row r="31" spans="3:6" s="125" customFormat="1" ht="15" customHeight="1" x14ac:dyDescent="0.25">
      <c r="C31" s="149">
        <v>44715</v>
      </c>
      <c r="D31" s="163">
        <v>5666.67</v>
      </c>
      <c r="E31" s="608" t="s">
        <v>816</v>
      </c>
      <c r="F31" s="608"/>
    </row>
    <row r="32" spans="3:6" s="125" customFormat="1" ht="15" customHeight="1" x14ac:dyDescent="0.25">
      <c r="C32" s="149">
        <v>44715</v>
      </c>
      <c r="D32" s="163">
        <v>5666.66</v>
      </c>
      <c r="E32" s="608" t="s">
        <v>726</v>
      </c>
      <c r="F32" s="608"/>
    </row>
    <row r="33" spans="3:6" s="125" customFormat="1" ht="15" customHeight="1" x14ac:dyDescent="0.25">
      <c r="C33" s="149">
        <v>44715</v>
      </c>
      <c r="D33" s="163">
        <v>5333.32</v>
      </c>
      <c r="E33" s="608" t="s">
        <v>951</v>
      </c>
      <c r="F33" s="608"/>
    </row>
    <row r="34" spans="3:6" s="125" customFormat="1" ht="15" customHeight="1" x14ac:dyDescent="0.25">
      <c r="C34" s="149">
        <v>44716</v>
      </c>
      <c r="D34" s="163">
        <v>3000</v>
      </c>
      <c r="E34" s="482" t="s">
        <v>628</v>
      </c>
      <c r="F34" s="482"/>
    </row>
    <row r="35" spans="3:6" s="125" customFormat="1" ht="15" customHeight="1" x14ac:dyDescent="0.25">
      <c r="C35" s="149">
        <v>44716</v>
      </c>
      <c r="D35" s="163">
        <v>4.8899999999999997</v>
      </c>
      <c r="E35" s="482" t="s">
        <v>217</v>
      </c>
      <c r="F35" s="482"/>
    </row>
    <row r="36" spans="3:6" s="125" customFormat="1" ht="15" customHeight="1" x14ac:dyDescent="0.25">
      <c r="C36" s="149">
        <v>44717</v>
      </c>
      <c r="D36" s="163">
        <v>1500</v>
      </c>
      <c r="E36" s="482" t="s">
        <v>919</v>
      </c>
      <c r="F36" s="482"/>
    </row>
    <row r="37" spans="3:6" s="125" customFormat="1" ht="15" customHeight="1" x14ac:dyDescent="0.25">
      <c r="C37" s="149">
        <v>44717</v>
      </c>
      <c r="D37" s="163">
        <v>4.8899999999999997</v>
      </c>
      <c r="E37" s="482" t="s">
        <v>217</v>
      </c>
      <c r="F37" s="482"/>
    </row>
    <row r="38" spans="3:6" s="125" customFormat="1" ht="15" customHeight="1" x14ac:dyDescent="0.25">
      <c r="C38" s="149">
        <v>44717</v>
      </c>
      <c r="D38" s="184">
        <v>179</v>
      </c>
      <c r="E38" s="482" t="s">
        <v>529</v>
      </c>
      <c r="F38" s="482"/>
    </row>
    <row r="39" spans="3:6" s="125" customFormat="1" ht="15" customHeight="1" x14ac:dyDescent="0.25">
      <c r="C39" s="149">
        <v>44718</v>
      </c>
      <c r="D39" s="163">
        <v>7835.2</v>
      </c>
      <c r="E39" s="615" t="s">
        <v>989</v>
      </c>
      <c r="F39" s="558"/>
    </row>
    <row r="40" spans="3:6" s="125" customFormat="1" ht="15" customHeight="1" x14ac:dyDescent="0.25">
      <c r="C40" s="149">
        <v>44718</v>
      </c>
      <c r="D40" s="163">
        <v>4.8899999999999997</v>
      </c>
      <c r="E40" s="482" t="s">
        <v>217</v>
      </c>
      <c r="F40" s="482"/>
    </row>
    <row r="41" spans="3:6" s="125" customFormat="1" ht="15" customHeight="1" x14ac:dyDescent="0.25">
      <c r="C41" s="149">
        <v>44718</v>
      </c>
      <c r="D41" s="185">
        <v>4885.2</v>
      </c>
      <c r="E41" s="482" t="s">
        <v>990</v>
      </c>
      <c r="F41" s="482"/>
    </row>
    <row r="42" spans="3:6" s="125" customFormat="1" ht="15" customHeight="1" x14ac:dyDescent="0.25">
      <c r="C42" s="149">
        <v>44718</v>
      </c>
      <c r="D42" s="163">
        <v>3.27</v>
      </c>
      <c r="E42" s="482" t="s">
        <v>217</v>
      </c>
      <c r="F42" s="482"/>
    </row>
    <row r="43" spans="3:6" s="125" customFormat="1" ht="15" customHeight="1" x14ac:dyDescent="0.25">
      <c r="C43" s="149">
        <v>44719</v>
      </c>
      <c r="D43" s="163">
        <v>1500</v>
      </c>
      <c r="E43" s="482" t="s">
        <v>628</v>
      </c>
      <c r="F43" s="482"/>
    </row>
    <row r="44" spans="3:6" s="125" customFormat="1" ht="15" customHeight="1" x14ac:dyDescent="0.25">
      <c r="C44" s="149">
        <v>44719</v>
      </c>
      <c r="D44" s="163">
        <v>3.27</v>
      </c>
      <c r="E44" s="482" t="s">
        <v>217</v>
      </c>
      <c r="F44" s="482"/>
    </row>
    <row r="45" spans="3:6" s="125" customFormat="1" ht="15" customHeight="1" x14ac:dyDescent="0.25">
      <c r="C45" s="149">
        <v>44720</v>
      </c>
      <c r="D45" s="184">
        <v>1000</v>
      </c>
      <c r="E45" s="482" t="s">
        <v>919</v>
      </c>
      <c r="F45" s="482"/>
    </row>
    <row r="46" spans="3:6" s="125" customFormat="1" ht="15" customHeight="1" x14ac:dyDescent="0.25">
      <c r="C46" s="149">
        <v>44720</v>
      </c>
      <c r="D46" s="184">
        <v>1.63</v>
      </c>
      <c r="E46" s="482" t="s">
        <v>217</v>
      </c>
      <c r="F46" s="482"/>
    </row>
    <row r="47" spans="3:6" s="125" customFormat="1" ht="15" customHeight="1" x14ac:dyDescent="0.25">
      <c r="C47" s="149">
        <v>44720</v>
      </c>
      <c r="D47" s="166">
        <v>145</v>
      </c>
      <c r="E47" s="482" t="s">
        <v>239</v>
      </c>
      <c r="F47" s="482"/>
    </row>
    <row r="48" spans="3:6" s="125" customFormat="1" ht="15" customHeight="1" x14ac:dyDescent="0.25">
      <c r="C48" s="149">
        <v>44721</v>
      </c>
      <c r="D48" s="185">
        <v>1368.8</v>
      </c>
      <c r="E48" s="615" t="s">
        <v>991</v>
      </c>
      <c r="F48" s="558"/>
    </row>
    <row r="49" spans="3:6" s="125" customFormat="1" ht="15" customHeight="1" x14ac:dyDescent="0.25">
      <c r="C49" s="149">
        <v>44721</v>
      </c>
      <c r="D49" s="163">
        <v>3.27</v>
      </c>
      <c r="E49" s="482" t="s">
        <v>217</v>
      </c>
      <c r="F49" s="482"/>
    </row>
    <row r="50" spans="3:6" s="125" customFormat="1" ht="15" customHeight="1" x14ac:dyDescent="0.25">
      <c r="C50" s="149">
        <v>44722</v>
      </c>
      <c r="D50" s="166">
        <v>908</v>
      </c>
      <c r="E50" s="482" t="s">
        <v>919</v>
      </c>
      <c r="F50" s="482"/>
    </row>
    <row r="51" spans="3:6" s="125" customFormat="1" ht="15" customHeight="1" x14ac:dyDescent="0.25">
      <c r="C51" s="149">
        <v>44722</v>
      </c>
      <c r="D51" s="185">
        <v>2.44</v>
      </c>
      <c r="E51" s="482" t="s">
        <v>217</v>
      </c>
      <c r="F51" s="482"/>
    </row>
    <row r="52" spans="3:6" s="125" customFormat="1" ht="15" customHeight="1" x14ac:dyDescent="0.25">
      <c r="C52" s="149">
        <v>44723</v>
      </c>
      <c r="D52" s="184">
        <v>179</v>
      </c>
      <c r="E52" s="482" t="s">
        <v>529</v>
      </c>
      <c r="F52" s="482"/>
    </row>
    <row r="53" spans="3:6" s="125" customFormat="1" ht="15" customHeight="1" x14ac:dyDescent="0.25">
      <c r="C53" s="149">
        <v>44725</v>
      </c>
      <c r="D53" s="184">
        <v>99.9</v>
      </c>
      <c r="E53" s="482" t="s">
        <v>273</v>
      </c>
      <c r="F53" s="482"/>
    </row>
    <row r="54" spans="3:6" s="125" customFormat="1" ht="15" customHeight="1" x14ac:dyDescent="0.25">
      <c r="C54" s="149">
        <v>44726</v>
      </c>
      <c r="D54" s="184">
        <v>800</v>
      </c>
      <c r="E54" s="482" t="s">
        <v>628</v>
      </c>
      <c r="F54" s="482"/>
    </row>
    <row r="55" spans="3:6" s="125" customFormat="1" ht="15" customHeight="1" x14ac:dyDescent="0.25">
      <c r="C55" s="149">
        <v>44726</v>
      </c>
      <c r="D55" s="184">
        <v>1.63</v>
      </c>
      <c r="E55" s="491" t="s">
        <v>217</v>
      </c>
      <c r="F55" s="543"/>
    </row>
    <row r="56" spans="3:6" s="125" customFormat="1" ht="15" customHeight="1" x14ac:dyDescent="0.25">
      <c r="C56" s="149">
        <v>44727</v>
      </c>
      <c r="D56" s="163">
        <v>1000</v>
      </c>
      <c r="E56" s="482" t="s">
        <v>628</v>
      </c>
      <c r="F56" s="482"/>
    </row>
    <row r="57" spans="3:6" s="125" customFormat="1" ht="15" customHeight="1" x14ac:dyDescent="0.25">
      <c r="C57" s="149">
        <v>44727</v>
      </c>
      <c r="D57" s="184">
        <v>1.63</v>
      </c>
      <c r="E57" s="482" t="s">
        <v>217</v>
      </c>
      <c r="F57" s="482"/>
    </row>
    <row r="58" spans="3:6" s="125" customFormat="1" ht="15" customHeight="1" x14ac:dyDescent="0.25">
      <c r="C58" s="149">
        <v>44727</v>
      </c>
      <c r="D58" s="184">
        <v>179</v>
      </c>
      <c r="E58" s="482" t="s">
        <v>529</v>
      </c>
      <c r="F58" s="482"/>
    </row>
    <row r="59" spans="3:6" s="125" customFormat="1" ht="15" customHeight="1" x14ac:dyDescent="0.25">
      <c r="C59" s="149">
        <v>44728</v>
      </c>
      <c r="D59" s="166">
        <v>1000</v>
      </c>
      <c r="E59" s="482" t="s">
        <v>919</v>
      </c>
      <c r="F59" s="482"/>
    </row>
    <row r="60" spans="3:6" s="125" customFormat="1" ht="15" customHeight="1" x14ac:dyDescent="0.25">
      <c r="C60" s="149">
        <v>44728</v>
      </c>
      <c r="D60" s="163">
        <v>2.44</v>
      </c>
      <c r="E60" s="569" t="s">
        <v>217</v>
      </c>
      <c r="F60" s="543"/>
    </row>
    <row r="61" spans="3:6" s="125" customFormat="1" ht="15" customHeight="1" x14ac:dyDescent="0.25">
      <c r="C61" s="149">
        <v>44728</v>
      </c>
      <c r="D61" s="184">
        <v>179</v>
      </c>
      <c r="E61" s="482" t="s">
        <v>529</v>
      </c>
      <c r="F61" s="482"/>
    </row>
    <row r="62" spans="3:6" s="125" customFormat="1" ht="15" customHeight="1" x14ac:dyDescent="0.25">
      <c r="C62" s="149">
        <v>44729</v>
      </c>
      <c r="D62" s="163">
        <v>1000</v>
      </c>
      <c r="E62" s="482" t="s">
        <v>919</v>
      </c>
      <c r="F62" s="482"/>
    </row>
    <row r="63" spans="3:6" s="125" customFormat="1" ht="15" customHeight="1" x14ac:dyDescent="0.25">
      <c r="C63" s="149">
        <v>44729</v>
      </c>
      <c r="D63" s="163">
        <v>2.44</v>
      </c>
      <c r="E63" s="569" t="s">
        <v>217</v>
      </c>
      <c r="F63" s="543"/>
    </row>
    <row r="64" spans="3:6" s="125" customFormat="1" ht="15" customHeight="1" x14ac:dyDescent="0.25">
      <c r="C64" s="149">
        <v>44729</v>
      </c>
      <c r="D64" s="163">
        <v>76</v>
      </c>
      <c r="E64" s="482" t="s">
        <v>908</v>
      </c>
      <c r="F64" s="482"/>
    </row>
    <row r="65" spans="3:6" s="125" customFormat="1" ht="15" customHeight="1" x14ac:dyDescent="0.25">
      <c r="C65" s="149">
        <v>44729</v>
      </c>
      <c r="D65" s="166">
        <v>220</v>
      </c>
      <c r="E65" s="482" t="s">
        <v>937</v>
      </c>
      <c r="F65" s="482"/>
    </row>
    <row r="66" spans="3:6" s="125" customFormat="1" ht="15" customHeight="1" x14ac:dyDescent="0.25">
      <c r="C66" s="149">
        <v>44729</v>
      </c>
      <c r="D66" s="166">
        <v>2614</v>
      </c>
      <c r="E66" s="482" t="s">
        <v>938</v>
      </c>
      <c r="F66" s="482"/>
    </row>
    <row r="67" spans="3:6" s="125" customFormat="1" ht="15" customHeight="1" x14ac:dyDescent="0.25">
      <c r="C67" s="149">
        <v>44729</v>
      </c>
      <c r="D67" s="163">
        <v>607</v>
      </c>
      <c r="E67" s="482" t="s">
        <v>939</v>
      </c>
      <c r="F67" s="482"/>
    </row>
    <row r="68" spans="3:6" s="125" customFormat="1" ht="15" customHeight="1" x14ac:dyDescent="0.25">
      <c r="C68" s="149">
        <v>44729</v>
      </c>
      <c r="D68" s="184">
        <v>114</v>
      </c>
      <c r="E68" s="482" t="s">
        <v>940</v>
      </c>
      <c r="F68" s="482"/>
    </row>
    <row r="69" spans="3:6" s="125" customFormat="1" ht="15" customHeight="1" x14ac:dyDescent="0.25">
      <c r="C69" s="149">
        <v>44729</v>
      </c>
      <c r="D69" s="166">
        <v>194</v>
      </c>
      <c r="E69" s="482" t="s">
        <v>941</v>
      </c>
      <c r="F69" s="482"/>
    </row>
    <row r="70" spans="3:6" s="125" customFormat="1" ht="15" customHeight="1" x14ac:dyDescent="0.25">
      <c r="C70" s="149">
        <v>44729</v>
      </c>
      <c r="D70" s="184">
        <v>581</v>
      </c>
      <c r="E70" s="482" t="s">
        <v>952</v>
      </c>
      <c r="F70" s="482"/>
    </row>
    <row r="71" spans="3:6" s="125" customFormat="1" ht="15" customHeight="1" x14ac:dyDescent="0.25">
      <c r="C71" s="149">
        <v>44729</v>
      </c>
      <c r="D71" s="184">
        <v>149</v>
      </c>
      <c r="E71" s="482" t="s">
        <v>942</v>
      </c>
      <c r="F71" s="482"/>
    </row>
    <row r="72" spans="3:6" s="125" customFormat="1" ht="15" customHeight="1" x14ac:dyDescent="0.25">
      <c r="C72" s="149">
        <v>44729</v>
      </c>
      <c r="D72" s="184">
        <v>1965</v>
      </c>
      <c r="E72" s="482" t="s">
        <v>943</v>
      </c>
      <c r="F72" s="482"/>
    </row>
    <row r="73" spans="3:6" s="125" customFormat="1" ht="15" customHeight="1" x14ac:dyDescent="0.25">
      <c r="C73" s="149">
        <v>44729</v>
      </c>
      <c r="D73" s="184">
        <v>701</v>
      </c>
      <c r="E73" s="482" t="s">
        <v>944</v>
      </c>
      <c r="F73" s="482"/>
    </row>
    <row r="74" spans="3:6" s="125" customFormat="1" ht="15" customHeight="1" x14ac:dyDescent="0.25">
      <c r="C74" s="149">
        <v>44730</v>
      </c>
      <c r="D74" s="166">
        <v>1500</v>
      </c>
      <c r="E74" s="482" t="s">
        <v>628</v>
      </c>
      <c r="F74" s="482"/>
    </row>
    <row r="75" spans="3:6" s="125" customFormat="1" ht="15" customHeight="1" x14ac:dyDescent="0.25">
      <c r="C75" s="149">
        <v>44730</v>
      </c>
      <c r="D75" s="184">
        <v>1.63</v>
      </c>
      <c r="E75" s="482" t="s">
        <v>217</v>
      </c>
      <c r="F75" s="482"/>
    </row>
    <row r="76" spans="3:6" s="125" customFormat="1" ht="15" customHeight="1" x14ac:dyDescent="0.25">
      <c r="C76" s="149">
        <v>44730</v>
      </c>
      <c r="D76" s="166">
        <v>12498</v>
      </c>
      <c r="E76" s="615" t="s">
        <v>992</v>
      </c>
      <c r="F76" s="558"/>
    </row>
    <row r="77" spans="3:6" s="125" customFormat="1" ht="15" customHeight="1" x14ac:dyDescent="0.25">
      <c r="C77" s="149">
        <v>44730</v>
      </c>
      <c r="D77" s="166">
        <v>4.8899999999999997</v>
      </c>
      <c r="E77" s="482" t="s">
        <v>217</v>
      </c>
      <c r="F77" s="482"/>
    </row>
    <row r="78" spans="3:6" s="125" customFormat="1" ht="15" customHeight="1" x14ac:dyDescent="0.25">
      <c r="C78" s="149">
        <v>44730</v>
      </c>
      <c r="D78" s="166">
        <v>199</v>
      </c>
      <c r="E78" s="615" t="s">
        <v>992</v>
      </c>
      <c r="F78" s="558"/>
    </row>
    <row r="79" spans="3:6" s="125" customFormat="1" ht="15" customHeight="1" x14ac:dyDescent="0.25">
      <c r="C79" s="149">
        <v>44730</v>
      </c>
      <c r="D79" s="163">
        <v>0.81</v>
      </c>
      <c r="E79" s="482" t="s">
        <v>217</v>
      </c>
      <c r="F79" s="482"/>
    </row>
    <row r="80" spans="3:6" s="125" customFormat="1" ht="15" customHeight="1" x14ac:dyDescent="0.25">
      <c r="C80" s="149">
        <v>44730</v>
      </c>
      <c r="D80" s="184">
        <v>179</v>
      </c>
      <c r="E80" s="482" t="s">
        <v>529</v>
      </c>
      <c r="F80" s="482"/>
    </row>
    <row r="81" spans="3:6" s="125" customFormat="1" ht="15" customHeight="1" x14ac:dyDescent="0.25">
      <c r="C81" s="149">
        <v>44732</v>
      </c>
      <c r="D81" s="166">
        <v>250</v>
      </c>
      <c r="E81" s="482" t="s">
        <v>628</v>
      </c>
      <c r="F81" s="482"/>
    </row>
    <row r="82" spans="3:6" s="125" customFormat="1" ht="15" customHeight="1" x14ac:dyDescent="0.25">
      <c r="C82" s="149">
        <v>44732</v>
      </c>
      <c r="D82" s="163">
        <v>2.44</v>
      </c>
      <c r="E82" s="569" t="s">
        <v>217</v>
      </c>
      <c r="F82" s="543"/>
    </row>
    <row r="83" spans="3:6" s="125" customFormat="1" ht="15" customHeight="1" x14ac:dyDescent="0.25">
      <c r="C83" s="149">
        <v>44733</v>
      </c>
      <c r="D83" s="184">
        <v>1500</v>
      </c>
      <c r="E83" s="482" t="s">
        <v>628</v>
      </c>
      <c r="F83" s="482"/>
    </row>
    <row r="84" spans="3:6" s="125" customFormat="1" ht="15" customHeight="1" x14ac:dyDescent="0.25">
      <c r="C84" s="149">
        <v>44733</v>
      </c>
      <c r="D84" s="184">
        <v>1.63</v>
      </c>
      <c r="E84" s="482" t="s">
        <v>217</v>
      </c>
      <c r="F84" s="482"/>
    </row>
    <row r="85" spans="3:6" s="125" customFormat="1" ht="15" customHeight="1" x14ac:dyDescent="0.25">
      <c r="C85" s="149">
        <v>44733</v>
      </c>
      <c r="D85" s="184">
        <v>1500</v>
      </c>
      <c r="E85" s="608" t="s">
        <v>736</v>
      </c>
      <c r="F85" s="608"/>
    </row>
    <row r="86" spans="3:6" s="125" customFormat="1" ht="15" customHeight="1" x14ac:dyDescent="0.25">
      <c r="C86" s="149">
        <v>44733</v>
      </c>
      <c r="D86" s="184">
        <v>3.27</v>
      </c>
      <c r="E86" s="482" t="s">
        <v>217</v>
      </c>
      <c r="F86" s="482"/>
    </row>
    <row r="87" spans="3:6" s="125" customFormat="1" ht="15" customHeight="1" x14ac:dyDescent="0.25">
      <c r="C87" s="149">
        <v>44734</v>
      </c>
      <c r="D87" s="184">
        <v>179</v>
      </c>
      <c r="E87" s="482" t="s">
        <v>529</v>
      </c>
      <c r="F87" s="482"/>
    </row>
    <row r="88" spans="3:6" s="125" customFormat="1" ht="15" customHeight="1" x14ac:dyDescent="0.25">
      <c r="C88" s="149">
        <v>44735</v>
      </c>
      <c r="D88" s="184">
        <v>1000</v>
      </c>
      <c r="E88" s="482" t="s">
        <v>628</v>
      </c>
      <c r="F88" s="482"/>
    </row>
    <row r="89" spans="3:6" s="125" customFormat="1" ht="15" customHeight="1" x14ac:dyDescent="0.25">
      <c r="C89" s="149">
        <v>44735</v>
      </c>
      <c r="D89" s="184">
        <v>1.63</v>
      </c>
      <c r="E89" s="482" t="s">
        <v>217</v>
      </c>
      <c r="F89" s="482"/>
    </row>
    <row r="90" spans="3:6" s="125" customFormat="1" ht="15" customHeight="1" x14ac:dyDescent="0.25">
      <c r="C90" s="149">
        <v>44735</v>
      </c>
      <c r="D90" s="184">
        <v>179</v>
      </c>
      <c r="E90" s="482" t="s">
        <v>529</v>
      </c>
      <c r="F90" s="482"/>
    </row>
    <row r="91" spans="3:6" s="125" customFormat="1" ht="15" customHeight="1" x14ac:dyDescent="0.25">
      <c r="C91" s="149">
        <v>44736</v>
      </c>
      <c r="D91" s="184">
        <v>3757.82</v>
      </c>
      <c r="E91" s="482" t="s">
        <v>776</v>
      </c>
      <c r="F91" s="482"/>
    </row>
    <row r="92" spans="3:6" s="125" customFormat="1" ht="15" customHeight="1" x14ac:dyDescent="0.25">
      <c r="C92" s="149">
        <v>44737</v>
      </c>
      <c r="D92" s="184">
        <v>1000</v>
      </c>
      <c r="E92" s="482" t="s">
        <v>919</v>
      </c>
      <c r="F92" s="482"/>
    </row>
    <row r="93" spans="3:6" s="125" customFormat="1" ht="15" customHeight="1" x14ac:dyDescent="0.25">
      <c r="C93" s="149">
        <v>44737</v>
      </c>
      <c r="D93" s="163">
        <v>2.44</v>
      </c>
      <c r="E93" s="569" t="s">
        <v>217</v>
      </c>
      <c r="F93" s="543"/>
    </row>
    <row r="94" spans="3:6" s="125" customFormat="1" ht="15" customHeight="1" x14ac:dyDescent="0.25">
      <c r="C94" s="149">
        <v>44737</v>
      </c>
      <c r="D94" s="184">
        <v>179</v>
      </c>
      <c r="E94" s="482" t="s">
        <v>529</v>
      </c>
      <c r="F94" s="482"/>
    </row>
    <row r="95" spans="3:6" s="125" customFormat="1" ht="15" customHeight="1" x14ac:dyDescent="0.25">
      <c r="C95" s="149">
        <v>44738</v>
      </c>
      <c r="D95" s="184">
        <v>1000</v>
      </c>
      <c r="E95" s="482" t="s">
        <v>628</v>
      </c>
      <c r="F95" s="482"/>
    </row>
    <row r="96" spans="3:6" s="125" customFormat="1" ht="15" customHeight="1" x14ac:dyDescent="0.25">
      <c r="C96" s="149">
        <v>44738</v>
      </c>
      <c r="D96" s="163">
        <v>2.44</v>
      </c>
      <c r="E96" s="569" t="s">
        <v>217</v>
      </c>
      <c r="F96" s="543"/>
    </row>
    <row r="97" spans="3:6" s="125" customFormat="1" ht="15" customHeight="1" x14ac:dyDescent="0.25">
      <c r="C97" s="149">
        <v>44738</v>
      </c>
      <c r="D97" s="163">
        <v>500</v>
      </c>
      <c r="E97" s="482" t="s">
        <v>919</v>
      </c>
      <c r="F97" s="482"/>
    </row>
    <row r="98" spans="3:6" s="125" customFormat="1" ht="15" customHeight="1" x14ac:dyDescent="0.25">
      <c r="C98" s="149">
        <v>44738</v>
      </c>
      <c r="D98" s="163">
        <v>2.44</v>
      </c>
      <c r="E98" s="569" t="s">
        <v>217</v>
      </c>
      <c r="F98" s="543"/>
    </row>
    <row r="99" spans="3:6" s="125" customFormat="1" ht="15" customHeight="1" x14ac:dyDescent="0.25">
      <c r="C99" s="149">
        <v>44740</v>
      </c>
      <c r="D99" s="163">
        <v>2000</v>
      </c>
      <c r="E99" s="482" t="s">
        <v>628</v>
      </c>
      <c r="F99" s="482"/>
    </row>
    <row r="100" spans="3:6" s="125" customFormat="1" ht="15" customHeight="1" x14ac:dyDescent="0.25">
      <c r="C100" s="149">
        <v>44740</v>
      </c>
      <c r="D100" s="163">
        <v>3.27</v>
      </c>
      <c r="E100" s="569" t="s">
        <v>217</v>
      </c>
      <c r="F100" s="543"/>
    </row>
    <row r="101" spans="3:6" s="125" customFormat="1" ht="15" customHeight="1" x14ac:dyDescent="0.25">
      <c r="C101" s="149">
        <v>44740</v>
      </c>
      <c r="D101" s="184">
        <v>179</v>
      </c>
      <c r="E101" s="482" t="s">
        <v>529</v>
      </c>
      <c r="F101" s="482"/>
    </row>
    <row r="102" spans="3:6" s="125" customFormat="1" ht="15" customHeight="1" x14ac:dyDescent="0.25">
      <c r="C102" s="149">
        <v>44741</v>
      </c>
      <c r="D102" s="186">
        <v>2453</v>
      </c>
      <c r="E102" s="608" t="s">
        <v>397</v>
      </c>
      <c r="F102" s="608"/>
    </row>
    <row r="103" spans="3:6" s="125" customFormat="1" ht="15" customHeight="1" x14ac:dyDescent="0.25">
      <c r="C103" s="149">
        <v>44741</v>
      </c>
      <c r="D103" s="163">
        <v>3.27</v>
      </c>
      <c r="E103" s="569" t="s">
        <v>217</v>
      </c>
      <c r="F103" s="543"/>
    </row>
    <row r="104" spans="3:6" s="125" customFormat="1" ht="15" customHeight="1" x14ac:dyDescent="0.25">
      <c r="C104" s="149">
        <v>44741</v>
      </c>
      <c r="D104" s="186">
        <v>1800</v>
      </c>
      <c r="E104" s="608" t="s">
        <v>397</v>
      </c>
      <c r="F104" s="608"/>
    </row>
    <row r="105" spans="3:6" s="125" customFormat="1" ht="15" customHeight="1" x14ac:dyDescent="0.25">
      <c r="C105" s="149">
        <v>44741</v>
      </c>
      <c r="D105" s="163">
        <v>3.27</v>
      </c>
      <c r="E105" s="569" t="s">
        <v>217</v>
      </c>
      <c r="F105" s="543"/>
    </row>
    <row r="106" spans="3:6" s="125" customFormat="1" ht="15" customHeight="1" x14ac:dyDescent="0.25">
      <c r="C106" s="149">
        <v>44741</v>
      </c>
      <c r="D106" s="186">
        <v>1417</v>
      </c>
      <c r="E106" s="608" t="s">
        <v>289</v>
      </c>
      <c r="F106" s="608"/>
    </row>
    <row r="107" spans="3:6" s="125" customFormat="1" ht="15" customHeight="1" x14ac:dyDescent="0.25">
      <c r="C107" s="149">
        <v>44741</v>
      </c>
      <c r="D107" s="163">
        <v>3.27</v>
      </c>
      <c r="E107" s="569" t="s">
        <v>217</v>
      </c>
      <c r="F107" s="543"/>
    </row>
    <row r="108" spans="3:6" s="125" customFormat="1" ht="15" customHeight="1" x14ac:dyDescent="0.25">
      <c r="C108" s="149">
        <v>44741</v>
      </c>
      <c r="D108" s="186">
        <v>1417</v>
      </c>
      <c r="E108" s="608" t="s">
        <v>693</v>
      </c>
      <c r="F108" s="608"/>
    </row>
    <row r="109" spans="3:6" s="125" customFormat="1" ht="15" customHeight="1" x14ac:dyDescent="0.25">
      <c r="C109" s="149">
        <v>44741</v>
      </c>
      <c r="D109" s="163">
        <v>1.63</v>
      </c>
      <c r="E109" s="569" t="s">
        <v>217</v>
      </c>
      <c r="F109" s="543"/>
    </row>
    <row r="110" spans="3:6" s="125" customFormat="1" ht="15" customHeight="1" x14ac:dyDescent="0.25">
      <c r="C110" s="149">
        <v>44741</v>
      </c>
      <c r="D110" s="186">
        <v>1417</v>
      </c>
      <c r="E110" s="608" t="s">
        <v>692</v>
      </c>
      <c r="F110" s="608"/>
    </row>
    <row r="111" spans="3:6" s="125" customFormat="1" ht="15" customHeight="1" x14ac:dyDescent="0.25">
      <c r="C111" s="149">
        <v>44741</v>
      </c>
      <c r="D111" s="184">
        <v>179</v>
      </c>
      <c r="E111" s="482" t="s">
        <v>529</v>
      </c>
      <c r="F111" s="482"/>
    </row>
    <row r="112" spans="3:6" s="125" customFormat="1" ht="15" customHeight="1" x14ac:dyDescent="0.25">
      <c r="C112" s="149">
        <v>44742</v>
      </c>
      <c r="D112" s="184">
        <v>26224.59</v>
      </c>
      <c r="E112" s="615" t="s">
        <v>343</v>
      </c>
      <c r="F112" s="558"/>
    </row>
    <row r="113" spans="3:6" s="125" customFormat="1" ht="15" customHeight="1" x14ac:dyDescent="0.25">
      <c r="C113" s="149">
        <v>44742</v>
      </c>
      <c r="D113" s="184">
        <v>179</v>
      </c>
      <c r="E113" s="482" t="s">
        <v>529</v>
      </c>
      <c r="F113" s="482"/>
    </row>
  </sheetData>
  <mergeCells count="111">
    <mergeCell ref="E113:F113"/>
    <mergeCell ref="E107:F107"/>
    <mergeCell ref="E108:F108"/>
    <mergeCell ref="E109:F109"/>
    <mergeCell ref="E110:F110"/>
    <mergeCell ref="E111:F111"/>
    <mergeCell ref="E112:F112"/>
    <mergeCell ref="E101:F101"/>
    <mergeCell ref="E102:F102"/>
    <mergeCell ref="E103:F103"/>
    <mergeCell ref="E104:F104"/>
    <mergeCell ref="E105:F105"/>
    <mergeCell ref="E106:F106"/>
    <mergeCell ref="E93:F93"/>
    <mergeCell ref="E94:F94"/>
    <mergeCell ref="E95:F95"/>
    <mergeCell ref="E96:F96"/>
    <mergeCell ref="E97:F97"/>
    <mergeCell ref="E98:F98"/>
    <mergeCell ref="E99:F99"/>
    <mergeCell ref="E100:F100"/>
    <mergeCell ref="E87:F87"/>
    <mergeCell ref="E88:F88"/>
    <mergeCell ref="E89:F89"/>
    <mergeCell ref="E90:F90"/>
    <mergeCell ref="E91:F91"/>
    <mergeCell ref="E92:F92"/>
    <mergeCell ref="E81:F81"/>
    <mergeCell ref="E82:F82"/>
    <mergeCell ref="E83:F83"/>
    <mergeCell ref="E84:F84"/>
    <mergeCell ref="E85:F85"/>
    <mergeCell ref="E86:F86"/>
    <mergeCell ref="E75:F75"/>
    <mergeCell ref="E76:F76"/>
    <mergeCell ref="E77:F77"/>
    <mergeCell ref="E78:F78"/>
    <mergeCell ref="E79:F79"/>
    <mergeCell ref="E80:F80"/>
    <mergeCell ref="E69:F69"/>
    <mergeCell ref="E70:F70"/>
    <mergeCell ref="E71:F71"/>
    <mergeCell ref="E72:F72"/>
    <mergeCell ref="E73:F73"/>
    <mergeCell ref="E74:F74"/>
    <mergeCell ref="E63:F63"/>
    <mergeCell ref="E64:F64"/>
    <mergeCell ref="E65:F65"/>
    <mergeCell ref="E66:F66"/>
    <mergeCell ref="E67:F67"/>
    <mergeCell ref="E68:F68"/>
    <mergeCell ref="E57:F57"/>
    <mergeCell ref="E58:F58"/>
    <mergeCell ref="E59:F59"/>
    <mergeCell ref="E60:F60"/>
    <mergeCell ref="E61:F61"/>
    <mergeCell ref="E62:F62"/>
    <mergeCell ref="E51:F51"/>
    <mergeCell ref="E52:F52"/>
    <mergeCell ref="E53:F53"/>
    <mergeCell ref="E54:F54"/>
    <mergeCell ref="E55:F55"/>
    <mergeCell ref="E56:F56"/>
    <mergeCell ref="E45:F45"/>
    <mergeCell ref="E46:F46"/>
    <mergeCell ref="E47:F47"/>
    <mergeCell ref="E48:F48"/>
    <mergeCell ref="E49:F49"/>
    <mergeCell ref="E50:F50"/>
    <mergeCell ref="E39:F39"/>
    <mergeCell ref="E40:F40"/>
    <mergeCell ref="E41:F41"/>
    <mergeCell ref="E42:F42"/>
    <mergeCell ref="E43:F43"/>
    <mergeCell ref="E44:F44"/>
    <mergeCell ref="E33:F33"/>
    <mergeCell ref="E34:F34"/>
    <mergeCell ref="E35:F35"/>
    <mergeCell ref="E36:F36"/>
    <mergeCell ref="E37:F37"/>
    <mergeCell ref="E38:F38"/>
    <mergeCell ref="E27:F27"/>
    <mergeCell ref="E28:F28"/>
    <mergeCell ref="E29:F29"/>
    <mergeCell ref="E30:F30"/>
    <mergeCell ref="E31:F31"/>
    <mergeCell ref="E32:F32"/>
    <mergeCell ref="E21:F21"/>
    <mergeCell ref="E22:F22"/>
    <mergeCell ref="E23:F23"/>
    <mergeCell ref="E24:F24"/>
    <mergeCell ref="E25:F25"/>
    <mergeCell ref="E26:F26"/>
    <mergeCell ref="C15:F15"/>
    <mergeCell ref="E16:F16"/>
    <mergeCell ref="E17:F17"/>
    <mergeCell ref="E18:F18"/>
    <mergeCell ref="E19:F19"/>
    <mergeCell ref="E20:F20"/>
    <mergeCell ref="C9:D9"/>
    <mergeCell ref="C10:D10"/>
    <mergeCell ref="C11:D11"/>
    <mergeCell ref="C12:D12"/>
    <mergeCell ref="C13:F13"/>
    <mergeCell ref="C14:F14"/>
    <mergeCell ref="C2:F2"/>
    <mergeCell ref="C3:E3"/>
    <mergeCell ref="E4:F4"/>
    <mergeCell ref="C6:D6"/>
    <mergeCell ref="C7:D7"/>
    <mergeCell ref="C8:D8"/>
  </mergeCells>
  <pageMargins left="0.7" right="0.7" top="0.75" bottom="0.75" header="0.3" footer="0.3"/>
  <pageSetup paperSize="9" scale="77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91"/>
  <sheetViews>
    <sheetView topLeftCell="A18" zoomScaleNormal="100" workbookViewId="0">
      <selection activeCell="E39" sqref="E39:F39"/>
    </sheetView>
  </sheetViews>
  <sheetFormatPr defaultRowHeight="15" x14ac:dyDescent="0.25"/>
  <cols>
    <col min="3" max="6" width="18.7109375" style="125" customWidth="1"/>
  </cols>
  <sheetData>
    <row r="1" spans="3:6" ht="15.75" thickBot="1" x14ac:dyDescent="0.3"/>
    <row r="2" spans="3:6" ht="21.75" customHeight="1" thickBot="1" x14ac:dyDescent="0.4">
      <c r="C2" s="609" t="s">
        <v>993</v>
      </c>
      <c r="D2" s="610"/>
      <c r="E2" s="610"/>
      <c r="F2" s="611"/>
    </row>
    <row r="3" spans="3:6" ht="21.75" customHeight="1" thickBot="1" x14ac:dyDescent="0.3">
      <c r="C3" s="612" t="s">
        <v>748</v>
      </c>
      <c r="D3" s="613"/>
      <c r="E3" s="614"/>
      <c r="F3" s="177">
        <v>144597</v>
      </c>
    </row>
    <row r="4" spans="3:6" x14ac:dyDescent="0.25">
      <c r="C4" s="178"/>
      <c r="D4" s="179"/>
      <c r="E4" s="606" t="s">
        <v>0</v>
      </c>
      <c r="F4" s="607"/>
    </row>
    <row r="5" spans="3:6" x14ac:dyDescent="0.25">
      <c r="C5" s="180"/>
      <c r="E5" s="15" t="s">
        <v>3</v>
      </c>
      <c r="F5" s="176" t="s">
        <v>2</v>
      </c>
    </row>
    <row r="6" spans="3:6" ht="30.75" customHeight="1" x14ac:dyDescent="0.25">
      <c r="C6" s="583" t="s">
        <v>994</v>
      </c>
      <c r="D6" s="584"/>
      <c r="E6" s="156">
        <v>107782.12</v>
      </c>
      <c r="F6" s="181">
        <v>23852.57</v>
      </c>
    </row>
    <row r="7" spans="3:6" x14ac:dyDescent="0.25">
      <c r="C7" s="585" t="s">
        <v>3</v>
      </c>
      <c r="D7" s="586"/>
      <c r="E7" s="158">
        <v>48921.88</v>
      </c>
      <c r="F7" s="182">
        <v>89226.34</v>
      </c>
    </row>
    <row r="8" spans="3:6" x14ac:dyDescent="0.25">
      <c r="C8" s="587" t="s">
        <v>625</v>
      </c>
      <c r="D8" s="588"/>
      <c r="E8" s="158">
        <v>436.37</v>
      </c>
      <c r="F8" s="182">
        <v>2225.1</v>
      </c>
    </row>
    <row r="9" spans="3:6" x14ac:dyDescent="0.25">
      <c r="C9" s="587" t="s">
        <v>840</v>
      </c>
      <c r="D9" s="588"/>
      <c r="E9" s="158">
        <v>0</v>
      </c>
      <c r="F9" s="182">
        <v>250</v>
      </c>
    </row>
    <row r="10" spans="3:6" x14ac:dyDescent="0.25">
      <c r="C10" s="587" t="s">
        <v>996</v>
      </c>
      <c r="D10" s="588"/>
      <c r="E10" s="158">
        <v>5000</v>
      </c>
      <c r="F10" s="182">
        <v>150</v>
      </c>
    </row>
    <row r="11" spans="3:6" x14ac:dyDescent="0.25">
      <c r="C11" s="587" t="s">
        <v>997</v>
      </c>
      <c r="D11" s="588"/>
      <c r="E11" s="158">
        <v>4000</v>
      </c>
      <c r="F11" s="182">
        <v>0</v>
      </c>
    </row>
    <row r="12" spans="3:6" x14ac:dyDescent="0.25">
      <c r="C12" s="585" t="s">
        <v>6</v>
      </c>
      <c r="D12" s="586"/>
      <c r="E12" s="158">
        <v>130025.25</v>
      </c>
      <c r="F12" s="182">
        <v>106436.61</v>
      </c>
    </row>
    <row r="13" spans="3:6" ht="36.75" customHeight="1" thickBot="1" x14ac:dyDescent="0.3">
      <c r="C13" s="602" t="s">
        <v>995</v>
      </c>
      <c r="D13" s="603"/>
      <c r="E13" s="157">
        <f>E6+E7+E8+E9+E10+E11+F12-E12</f>
        <v>142551.72999999998</v>
      </c>
      <c r="F13" s="183">
        <f>F6+F7+F8+F9+F10+F11-F12</f>
        <v>9267.4000000000087</v>
      </c>
    </row>
    <row r="14" spans="3:6" ht="15.75" thickBot="1" x14ac:dyDescent="0.3">
      <c r="C14" s="604"/>
      <c r="D14" s="604"/>
      <c r="E14" s="604"/>
      <c r="F14" s="604"/>
    </row>
    <row r="15" spans="3:6" ht="15" customHeight="1" thickBot="1" x14ac:dyDescent="0.3">
      <c r="C15" s="416" t="s">
        <v>7</v>
      </c>
      <c r="D15" s="417"/>
      <c r="E15" s="417"/>
      <c r="F15" s="417"/>
    </row>
    <row r="16" spans="3:6" ht="15.75" thickBot="1" x14ac:dyDescent="0.3">
      <c r="C16" s="409" t="s">
        <v>0</v>
      </c>
      <c r="D16" s="410"/>
      <c r="E16" s="410"/>
      <c r="F16" s="411"/>
    </row>
    <row r="17" spans="3:6" ht="15" customHeight="1" x14ac:dyDescent="0.25">
      <c r="C17" s="111" t="s">
        <v>30</v>
      </c>
      <c r="D17" s="111" t="s">
        <v>31</v>
      </c>
      <c r="E17" s="380" t="s">
        <v>32</v>
      </c>
      <c r="F17" s="380"/>
    </row>
    <row r="18" spans="3:6" s="125" customFormat="1" ht="15" customHeight="1" x14ac:dyDescent="0.25">
      <c r="C18" s="149">
        <v>44743</v>
      </c>
      <c r="D18" s="184">
        <v>179</v>
      </c>
      <c r="E18" s="482" t="s">
        <v>529</v>
      </c>
      <c r="F18" s="482"/>
    </row>
    <row r="19" spans="3:6" s="125" customFormat="1" ht="15" customHeight="1" x14ac:dyDescent="0.25">
      <c r="C19" s="149">
        <v>44744</v>
      </c>
      <c r="D19" s="184">
        <v>179</v>
      </c>
      <c r="E19" s="482" t="s">
        <v>529</v>
      </c>
      <c r="F19" s="482"/>
    </row>
    <row r="20" spans="3:6" s="125" customFormat="1" ht="15" customHeight="1" x14ac:dyDescent="0.25">
      <c r="C20" s="149">
        <v>44745</v>
      </c>
      <c r="D20" s="184">
        <v>179</v>
      </c>
      <c r="E20" s="482" t="s">
        <v>529</v>
      </c>
      <c r="F20" s="482"/>
    </row>
    <row r="21" spans="3:6" s="125" customFormat="1" ht="15" customHeight="1" x14ac:dyDescent="0.25">
      <c r="C21" s="149">
        <v>44746</v>
      </c>
      <c r="D21" s="163">
        <v>5000</v>
      </c>
      <c r="E21" s="608" t="s">
        <v>687</v>
      </c>
      <c r="F21" s="608"/>
    </row>
    <row r="22" spans="3:6" s="125" customFormat="1" ht="15" customHeight="1" x14ac:dyDescent="0.25">
      <c r="C22" s="149">
        <v>44746</v>
      </c>
      <c r="D22" s="163">
        <v>4460</v>
      </c>
      <c r="E22" s="608" t="s">
        <v>686</v>
      </c>
      <c r="F22" s="608"/>
    </row>
    <row r="23" spans="3:6" s="125" customFormat="1" ht="15" customHeight="1" x14ac:dyDescent="0.25">
      <c r="C23" s="149">
        <v>44746</v>
      </c>
      <c r="D23" s="163">
        <v>5000</v>
      </c>
      <c r="E23" s="608" t="s">
        <v>768</v>
      </c>
      <c r="F23" s="608"/>
    </row>
    <row r="24" spans="3:6" s="125" customFormat="1" ht="15" customHeight="1" x14ac:dyDescent="0.25">
      <c r="C24" s="149">
        <v>44746</v>
      </c>
      <c r="D24" s="163">
        <v>5083.33</v>
      </c>
      <c r="E24" s="608" t="s">
        <v>725</v>
      </c>
      <c r="F24" s="608"/>
    </row>
    <row r="25" spans="3:6" s="125" customFormat="1" ht="15" customHeight="1" x14ac:dyDescent="0.25">
      <c r="C25" s="149">
        <v>44746</v>
      </c>
      <c r="D25" s="163">
        <v>5166.67</v>
      </c>
      <c r="E25" s="608" t="s">
        <v>684</v>
      </c>
      <c r="F25" s="608"/>
    </row>
    <row r="26" spans="3:6" s="125" customFormat="1" ht="15" customHeight="1" x14ac:dyDescent="0.25">
      <c r="C26" s="149">
        <v>44746</v>
      </c>
      <c r="D26" s="163">
        <v>5166.67</v>
      </c>
      <c r="E26" s="608" t="s">
        <v>683</v>
      </c>
      <c r="F26" s="608"/>
    </row>
    <row r="27" spans="3:6" s="125" customFormat="1" ht="15" customHeight="1" x14ac:dyDescent="0.25">
      <c r="C27" s="149">
        <v>44746</v>
      </c>
      <c r="D27" s="163">
        <v>3583.33</v>
      </c>
      <c r="E27" s="608" t="s">
        <v>699</v>
      </c>
      <c r="F27" s="608"/>
    </row>
    <row r="28" spans="3:6" s="125" customFormat="1" ht="15" customHeight="1" x14ac:dyDescent="0.25">
      <c r="C28" s="149">
        <v>44746</v>
      </c>
      <c r="D28" s="163">
        <v>5000</v>
      </c>
      <c r="E28" s="608" t="s">
        <v>388</v>
      </c>
      <c r="F28" s="608"/>
    </row>
    <row r="29" spans="3:6" s="125" customFormat="1" ht="15" customHeight="1" x14ac:dyDescent="0.25">
      <c r="C29" s="149">
        <v>44746</v>
      </c>
      <c r="D29" s="163">
        <v>5000</v>
      </c>
      <c r="E29" s="608" t="s">
        <v>681</v>
      </c>
      <c r="F29" s="608"/>
    </row>
    <row r="30" spans="3:6" s="125" customFormat="1" ht="15" customHeight="1" x14ac:dyDescent="0.25">
      <c r="C30" s="149">
        <v>44746</v>
      </c>
      <c r="D30" s="163">
        <v>5166.67</v>
      </c>
      <c r="E30" s="608" t="s">
        <v>816</v>
      </c>
      <c r="F30" s="608"/>
    </row>
    <row r="31" spans="3:6" s="125" customFormat="1" ht="15" customHeight="1" x14ac:dyDescent="0.25">
      <c r="C31" s="149">
        <v>44746</v>
      </c>
      <c r="D31" s="163">
        <v>5000</v>
      </c>
      <c r="E31" s="608" t="s">
        <v>726</v>
      </c>
      <c r="F31" s="608"/>
    </row>
    <row r="32" spans="3:6" s="125" customFormat="1" ht="15" customHeight="1" x14ac:dyDescent="0.25">
      <c r="C32" s="149">
        <v>44746</v>
      </c>
      <c r="D32" s="163">
        <v>5000</v>
      </c>
      <c r="E32" s="608" t="s">
        <v>951</v>
      </c>
      <c r="F32" s="608"/>
    </row>
    <row r="33" spans="3:6" s="125" customFormat="1" ht="15" customHeight="1" x14ac:dyDescent="0.25">
      <c r="C33" s="149">
        <v>44746</v>
      </c>
      <c r="D33" s="163">
        <v>2500</v>
      </c>
      <c r="E33" s="482" t="s">
        <v>919</v>
      </c>
      <c r="F33" s="482"/>
    </row>
    <row r="34" spans="3:6" s="125" customFormat="1" ht="15" customHeight="1" x14ac:dyDescent="0.25">
      <c r="C34" s="149">
        <v>44746</v>
      </c>
      <c r="D34" s="163">
        <v>3.27</v>
      </c>
      <c r="E34" s="482" t="s">
        <v>217</v>
      </c>
      <c r="F34" s="482"/>
    </row>
    <row r="35" spans="3:6" s="125" customFormat="1" ht="15" customHeight="1" x14ac:dyDescent="0.25">
      <c r="C35" s="149">
        <v>44747</v>
      </c>
      <c r="D35" s="163">
        <v>3000</v>
      </c>
      <c r="E35" s="482" t="s">
        <v>626</v>
      </c>
      <c r="F35" s="482"/>
    </row>
    <row r="36" spans="3:6" s="125" customFormat="1" ht="15" customHeight="1" x14ac:dyDescent="0.25">
      <c r="C36" s="149">
        <v>44747</v>
      </c>
      <c r="D36" s="163">
        <v>3.27</v>
      </c>
      <c r="E36" s="482" t="s">
        <v>217</v>
      </c>
      <c r="F36" s="482"/>
    </row>
    <row r="37" spans="3:6" s="125" customFormat="1" ht="15" customHeight="1" x14ac:dyDescent="0.25">
      <c r="C37" s="149">
        <v>44747</v>
      </c>
      <c r="D37" s="163">
        <v>4885.2</v>
      </c>
      <c r="E37" s="482" t="s">
        <v>998</v>
      </c>
      <c r="F37" s="482"/>
    </row>
    <row r="38" spans="3:6" s="125" customFormat="1" ht="15" customHeight="1" x14ac:dyDescent="0.25">
      <c r="C38" s="149">
        <v>44747</v>
      </c>
      <c r="D38" s="163">
        <v>3.27</v>
      </c>
      <c r="E38" s="482" t="s">
        <v>217</v>
      </c>
      <c r="F38" s="482"/>
    </row>
    <row r="39" spans="3:6" s="125" customFormat="1" ht="15" customHeight="1" x14ac:dyDescent="0.25">
      <c r="C39" s="149">
        <v>44748</v>
      </c>
      <c r="D39" s="163">
        <v>1119.5</v>
      </c>
      <c r="E39" s="482" t="s">
        <v>999</v>
      </c>
      <c r="F39" s="482"/>
    </row>
    <row r="40" spans="3:6" s="125" customFormat="1" ht="15" customHeight="1" x14ac:dyDescent="0.25">
      <c r="C40" s="149">
        <v>44748</v>
      </c>
      <c r="D40" s="163">
        <v>3.27</v>
      </c>
      <c r="E40" s="482" t="s">
        <v>217</v>
      </c>
      <c r="F40" s="482"/>
    </row>
    <row r="41" spans="3:6" s="125" customFormat="1" ht="15" customHeight="1" x14ac:dyDescent="0.25">
      <c r="C41" s="149">
        <v>44748</v>
      </c>
      <c r="D41" s="163">
        <v>5090</v>
      </c>
      <c r="E41" s="482" t="s">
        <v>1000</v>
      </c>
      <c r="F41" s="482"/>
    </row>
    <row r="42" spans="3:6" s="125" customFormat="1" ht="15" customHeight="1" x14ac:dyDescent="0.25">
      <c r="C42" s="149">
        <v>44748</v>
      </c>
      <c r="D42" s="163">
        <v>3.27</v>
      </c>
      <c r="E42" s="482" t="s">
        <v>217</v>
      </c>
      <c r="F42" s="482"/>
    </row>
    <row r="43" spans="3:6" s="125" customFormat="1" ht="15" customHeight="1" x14ac:dyDescent="0.25">
      <c r="C43" s="149">
        <v>44749</v>
      </c>
      <c r="D43" s="163">
        <v>155.5</v>
      </c>
      <c r="E43" s="482" t="s">
        <v>239</v>
      </c>
      <c r="F43" s="482"/>
    </row>
    <row r="44" spans="3:6" s="125" customFormat="1" ht="15" customHeight="1" x14ac:dyDescent="0.25">
      <c r="C44" s="149">
        <v>44749</v>
      </c>
      <c r="D44" s="184">
        <v>179</v>
      </c>
      <c r="E44" s="482" t="s">
        <v>529</v>
      </c>
      <c r="F44" s="482"/>
    </row>
    <row r="45" spans="3:6" s="125" customFormat="1" ht="15" customHeight="1" x14ac:dyDescent="0.25">
      <c r="C45" s="149">
        <v>44750</v>
      </c>
      <c r="D45" s="163">
        <v>4000</v>
      </c>
      <c r="E45" s="482" t="s">
        <v>628</v>
      </c>
      <c r="F45" s="482"/>
    </row>
    <row r="46" spans="3:6" s="125" customFormat="1" ht="15" customHeight="1" x14ac:dyDescent="0.25">
      <c r="C46" s="149">
        <v>44750</v>
      </c>
      <c r="D46" s="163">
        <v>3.27</v>
      </c>
      <c r="E46" s="482" t="s">
        <v>217</v>
      </c>
      <c r="F46" s="482"/>
    </row>
    <row r="47" spans="3:6" s="125" customFormat="1" ht="15" customHeight="1" x14ac:dyDescent="0.25">
      <c r="C47" s="149">
        <v>44750</v>
      </c>
      <c r="D47" s="184">
        <v>2500</v>
      </c>
      <c r="E47" s="482" t="s">
        <v>919</v>
      </c>
      <c r="F47" s="482"/>
    </row>
    <row r="48" spans="3:6" s="125" customFormat="1" ht="15" customHeight="1" x14ac:dyDescent="0.25">
      <c r="C48" s="149">
        <v>44750</v>
      </c>
      <c r="D48" s="163">
        <v>3.27</v>
      </c>
      <c r="E48" s="482" t="s">
        <v>217</v>
      </c>
      <c r="F48" s="482"/>
    </row>
    <row r="49" spans="3:6" s="125" customFormat="1" ht="15" customHeight="1" x14ac:dyDescent="0.25">
      <c r="C49" s="149">
        <v>44753</v>
      </c>
      <c r="D49" s="184">
        <v>179</v>
      </c>
      <c r="E49" s="482" t="s">
        <v>529</v>
      </c>
      <c r="F49" s="482"/>
    </row>
    <row r="50" spans="3:6" s="125" customFormat="1" ht="15" customHeight="1" x14ac:dyDescent="0.25">
      <c r="C50" s="149">
        <v>44755</v>
      </c>
      <c r="D50" s="163">
        <v>109.9</v>
      </c>
      <c r="E50" s="482" t="s">
        <v>273</v>
      </c>
      <c r="F50" s="482"/>
    </row>
    <row r="51" spans="3:6" s="125" customFormat="1" ht="15" customHeight="1" x14ac:dyDescent="0.25">
      <c r="C51" s="149">
        <v>44756</v>
      </c>
      <c r="D51" s="166">
        <v>500</v>
      </c>
      <c r="E51" s="482" t="s">
        <v>919</v>
      </c>
      <c r="F51" s="482"/>
    </row>
    <row r="52" spans="3:6" s="125" customFormat="1" ht="15" customHeight="1" x14ac:dyDescent="0.25">
      <c r="C52" s="149">
        <v>44756</v>
      </c>
      <c r="D52" s="187">
        <v>2.44</v>
      </c>
      <c r="E52" s="482" t="s">
        <v>217</v>
      </c>
      <c r="F52" s="482"/>
    </row>
    <row r="53" spans="3:6" s="125" customFormat="1" ht="15" customHeight="1" x14ac:dyDescent="0.25">
      <c r="C53" s="149">
        <v>44756</v>
      </c>
      <c r="D53" s="163">
        <v>1000</v>
      </c>
      <c r="E53" s="482" t="s">
        <v>944</v>
      </c>
      <c r="F53" s="482"/>
    </row>
    <row r="54" spans="3:6" s="125" customFormat="1" ht="15" customHeight="1" x14ac:dyDescent="0.25">
      <c r="C54" s="149">
        <v>44756</v>
      </c>
      <c r="D54" s="163">
        <v>1535</v>
      </c>
      <c r="E54" s="482" t="s">
        <v>943</v>
      </c>
      <c r="F54" s="482"/>
    </row>
    <row r="55" spans="3:6" s="125" customFormat="1" ht="15" customHeight="1" x14ac:dyDescent="0.25">
      <c r="C55" s="149">
        <v>44756</v>
      </c>
      <c r="D55" s="163">
        <v>172</v>
      </c>
      <c r="E55" s="482" t="s">
        <v>942</v>
      </c>
      <c r="F55" s="482"/>
    </row>
    <row r="56" spans="3:6" s="125" customFormat="1" ht="15" customHeight="1" x14ac:dyDescent="0.25">
      <c r="C56" s="149">
        <v>44756</v>
      </c>
      <c r="D56" s="163">
        <v>589</v>
      </c>
      <c r="E56" s="482" t="s">
        <v>952</v>
      </c>
      <c r="F56" s="482"/>
    </row>
    <row r="57" spans="3:6" s="125" customFormat="1" ht="15" customHeight="1" x14ac:dyDescent="0.25">
      <c r="C57" s="149">
        <v>44756</v>
      </c>
      <c r="D57" s="163">
        <v>91</v>
      </c>
      <c r="E57" s="482" t="s">
        <v>940</v>
      </c>
      <c r="F57" s="482"/>
    </row>
    <row r="58" spans="3:6" s="125" customFormat="1" ht="15" customHeight="1" x14ac:dyDescent="0.25">
      <c r="C58" s="149">
        <v>44756</v>
      </c>
      <c r="D58" s="163">
        <v>673</v>
      </c>
      <c r="E58" s="482" t="s">
        <v>939</v>
      </c>
      <c r="F58" s="482"/>
    </row>
    <row r="59" spans="3:6" s="125" customFormat="1" ht="15" customHeight="1" x14ac:dyDescent="0.25">
      <c r="C59" s="149">
        <v>44756</v>
      </c>
      <c r="D59" s="163">
        <v>2531</v>
      </c>
      <c r="E59" s="482" t="s">
        <v>938</v>
      </c>
      <c r="F59" s="482"/>
    </row>
    <row r="60" spans="3:6" s="125" customFormat="1" ht="15" customHeight="1" x14ac:dyDescent="0.25">
      <c r="C60" s="149">
        <v>44756</v>
      </c>
      <c r="D60" s="163">
        <v>264</v>
      </c>
      <c r="E60" s="482" t="s">
        <v>937</v>
      </c>
      <c r="F60" s="482"/>
    </row>
    <row r="61" spans="3:6" s="125" customFormat="1" ht="15" customHeight="1" x14ac:dyDescent="0.25">
      <c r="C61" s="149">
        <v>44756</v>
      </c>
      <c r="D61" s="163">
        <v>79</v>
      </c>
      <c r="E61" s="482" t="s">
        <v>958</v>
      </c>
      <c r="F61" s="482"/>
    </row>
    <row r="62" spans="3:6" s="125" customFormat="1" ht="15" customHeight="1" x14ac:dyDescent="0.25">
      <c r="C62" s="149">
        <v>44759</v>
      </c>
      <c r="D62" s="163">
        <v>121</v>
      </c>
      <c r="E62" s="482" t="s">
        <v>727</v>
      </c>
      <c r="F62" s="482"/>
    </row>
    <row r="63" spans="3:6" s="125" customFormat="1" ht="15" customHeight="1" x14ac:dyDescent="0.25">
      <c r="C63" s="149">
        <v>44759</v>
      </c>
      <c r="D63" s="184">
        <v>168.75</v>
      </c>
      <c r="E63" s="482" t="s">
        <v>727</v>
      </c>
      <c r="F63" s="482"/>
    </row>
    <row r="64" spans="3:6" s="125" customFormat="1" ht="15" customHeight="1" x14ac:dyDescent="0.25">
      <c r="C64" s="149">
        <v>44759</v>
      </c>
      <c r="D64" s="184">
        <v>179</v>
      </c>
      <c r="E64" s="482" t="s">
        <v>529</v>
      </c>
      <c r="F64" s="482"/>
    </row>
    <row r="65" spans="3:6" s="125" customFormat="1" ht="15" customHeight="1" x14ac:dyDescent="0.25">
      <c r="C65" s="149">
        <v>44760</v>
      </c>
      <c r="D65" s="163">
        <v>8000</v>
      </c>
      <c r="E65" s="482" t="s">
        <v>919</v>
      </c>
      <c r="F65" s="482"/>
    </row>
    <row r="66" spans="3:6" s="125" customFormat="1" ht="15" customHeight="1" x14ac:dyDescent="0.25">
      <c r="C66" s="149">
        <v>44760</v>
      </c>
      <c r="D66" s="163">
        <v>3.27</v>
      </c>
      <c r="E66" s="482" t="s">
        <v>217</v>
      </c>
      <c r="F66" s="482"/>
    </row>
    <row r="67" spans="3:6" s="125" customFormat="1" ht="15" customHeight="1" x14ac:dyDescent="0.25">
      <c r="C67" s="149">
        <v>44763</v>
      </c>
      <c r="D67" s="166">
        <v>3000</v>
      </c>
      <c r="E67" s="482" t="s">
        <v>628</v>
      </c>
      <c r="F67" s="482"/>
    </row>
    <row r="68" spans="3:6" s="125" customFormat="1" ht="15" customHeight="1" x14ac:dyDescent="0.25">
      <c r="C68" s="149">
        <v>44763</v>
      </c>
      <c r="D68" s="163">
        <v>3.27</v>
      </c>
      <c r="E68" s="482" t="s">
        <v>217</v>
      </c>
      <c r="F68" s="482"/>
    </row>
    <row r="69" spans="3:6" s="125" customFormat="1" ht="15" customHeight="1" x14ac:dyDescent="0.25">
      <c r="C69" s="149">
        <v>44763</v>
      </c>
      <c r="D69" s="166">
        <v>3000</v>
      </c>
      <c r="E69" s="482" t="s">
        <v>626</v>
      </c>
      <c r="F69" s="482"/>
    </row>
    <row r="70" spans="3:6" s="125" customFormat="1" ht="15" customHeight="1" x14ac:dyDescent="0.25">
      <c r="C70" s="149">
        <v>44763</v>
      </c>
      <c r="D70" s="163">
        <v>3.27</v>
      </c>
      <c r="E70" s="482" t="s">
        <v>217</v>
      </c>
      <c r="F70" s="482"/>
    </row>
    <row r="71" spans="3:6" s="125" customFormat="1" ht="15" customHeight="1" x14ac:dyDescent="0.25">
      <c r="C71" s="149">
        <v>44763</v>
      </c>
      <c r="D71" s="184">
        <v>179</v>
      </c>
      <c r="E71" s="482" t="s">
        <v>529</v>
      </c>
      <c r="F71" s="482"/>
    </row>
    <row r="72" spans="3:6" s="125" customFormat="1" ht="15" customHeight="1" x14ac:dyDescent="0.25">
      <c r="C72" s="149">
        <v>44764</v>
      </c>
      <c r="D72" s="184">
        <v>3000</v>
      </c>
      <c r="E72" s="482" t="s">
        <v>919</v>
      </c>
      <c r="F72" s="482"/>
    </row>
    <row r="73" spans="3:6" s="125" customFormat="1" ht="15" customHeight="1" x14ac:dyDescent="0.25">
      <c r="C73" s="149">
        <v>44764</v>
      </c>
      <c r="D73" s="163">
        <v>3.27</v>
      </c>
      <c r="E73" s="482" t="s">
        <v>217</v>
      </c>
      <c r="F73" s="482"/>
    </row>
    <row r="74" spans="3:6" s="125" customFormat="1" ht="15" customHeight="1" x14ac:dyDescent="0.25">
      <c r="C74" s="149">
        <v>44765</v>
      </c>
      <c r="D74" s="184">
        <v>1000</v>
      </c>
      <c r="E74" s="482" t="s">
        <v>628</v>
      </c>
      <c r="F74" s="482"/>
    </row>
    <row r="75" spans="3:6" s="125" customFormat="1" ht="15" customHeight="1" x14ac:dyDescent="0.25">
      <c r="C75" s="149">
        <v>44765</v>
      </c>
      <c r="D75" s="184">
        <v>2.44</v>
      </c>
      <c r="E75" s="482" t="s">
        <v>217</v>
      </c>
      <c r="F75" s="482"/>
    </row>
    <row r="76" spans="3:6" s="125" customFormat="1" ht="15" customHeight="1" x14ac:dyDescent="0.25">
      <c r="C76" s="149">
        <v>44766</v>
      </c>
      <c r="D76" s="184">
        <v>179</v>
      </c>
      <c r="E76" s="482" t="s">
        <v>529</v>
      </c>
      <c r="F76" s="482"/>
    </row>
    <row r="77" spans="3:6" s="125" customFormat="1" ht="15" customHeight="1" x14ac:dyDescent="0.25">
      <c r="C77" s="149">
        <v>44768</v>
      </c>
      <c r="D77" s="184">
        <v>500</v>
      </c>
      <c r="E77" s="482" t="s">
        <v>628</v>
      </c>
      <c r="F77" s="482"/>
    </row>
    <row r="78" spans="3:6" s="125" customFormat="1" ht="15" customHeight="1" x14ac:dyDescent="0.25">
      <c r="C78" s="149">
        <v>44768</v>
      </c>
      <c r="D78" s="184">
        <v>2.44</v>
      </c>
      <c r="E78" s="482" t="s">
        <v>217</v>
      </c>
      <c r="F78" s="482"/>
    </row>
    <row r="79" spans="3:6" s="125" customFormat="1" ht="15" customHeight="1" x14ac:dyDescent="0.25">
      <c r="C79" s="149">
        <v>44768</v>
      </c>
      <c r="D79" s="166">
        <v>2792</v>
      </c>
      <c r="E79" s="482" t="s">
        <v>776</v>
      </c>
      <c r="F79" s="482"/>
    </row>
    <row r="80" spans="3:6" s="125" customFormat="1" ht="15" customHeight="1" x14ac:dyDescent="0.25">
      <c r="C80" s="149">
        <v>44769</v>
      </c>
      <c r="D80" s="166">
        <v>6000</v>
      </c>
      <c r="E80" s="482" t="s">
        <v>919</v>
      </c>
      <c r="F80" s="482"/>
    </row>
    <row r="81" spans="3:6" s="125" customFormat="1" ht="15" customHeight="1" x14ac:dyDescent="0.25">
      <c r="C81" s="149">
        <v>44769</v>
      </c>
      <c r="D81" s="163">
        <v>3.27</v>
      </c>
      <c r="E81" s="482" t="s">
        <v>217</v>
      </c>
      <c r="F81" s="482"/>
    </row>
    <row r="82" spans="3:6" s="125" customFormat="1" ht="15" customHeight="1" x14ac:dyDescent="0.25">
      <c r="C82" s="149">
        <v>44769</v>
      </c>
      <c r="D82" s="184">
        <v>179</v>
      </c>
      <c r="E82" s="482" t="s">
        <v>529</v>
      </c>
      <c r="F82" s="482"/>
    </row>
    <row r="83" spans="3:6" s="125" customFormat="1" ht="15" customHeight="1" x14ac:dyDescent="0.25">
      <c r="C83" s="149">
        <v>44770</v>
      </c>
      <c r="D83" s="166">
        <v>5500</v>
      </c>
      <c r="E83" s="608" t="s">
        <v>397</v>
      </c>
      <c r="F83" s="608"/>
    </row>
    <row r="84" spans="3:6" s="125" customFormat="1" ht="15" customHeight="1" x14ac:dyDescent="0.25">
      <c r="C84" s="149">
        <v>44770</v>
      </c>
      <c r="D84" s="163">
        <v>3.27</v>
      </c>
      <c r="E84" s="482" t="s">
        <v>217</v>
      </c>
      <c r="F84" s="482"/>
    </row>
    <row r="85" spans="3:6" s="125" customFormat="1" ht="15" customHeight="1" x14ac:dyDescent="0.25">
      <c r="C85" s="149">
        <v>44770</v>
      </c>
      <c r="D85" s="184">
        <v>1833</v>
      </c>
      <c r="E85" s="608" t="s">
        <v>289</v>
      </c>
      <c r="F85" s="608"/>
    </row>
    <row r="86" spans="3:6" s="125" customFormat="1" ht="15" customHeight="1" x14ac:dyDescent="0.25">
      <c r="C86" s="149">
        <v>44770</v>
      </c>
      <c r="D86" s="163">
        <v>3.27</v>
      </c>
      <c r="E86" s="482" t="s">
        <v>217</v>
      </c>
      <c r="F86" s="482"/>
    </row>
    <row r="87" spans="3:6" s="125" customFormat="1" ht="15" customHeight="1" x14ac:dyDescent="0.25">
      <c r="C87" s="149">
        <v>44770</v>
      </c>
      <c r="D87" s="184">
        <v>1833</v>
      </c>
      <c r="E87" s="608" t="s">
        <v>693</v>
      </c>
      <c r="F87" s="608"/>
    </row>
    <row r="88" spans="3:6" s="125" customFormat="1" ht="15" customHeight="1" x14ac:dyDescent="0.25">
      <c r="C88" s="149">
        <v>44770</v>
      </c>
      <c r="D88" s="184">
        <v>1.63</v>
      </c>
      <c r="E88" s="482" t="s">
        <v>217</v>
      </c>
      <c r="F88" s="482"/>
    </row>
    <row r="89" spans="3:6" s="125" customFormat="1" ht="15" customHeight="1" x14ac:dyDescent="0.25">
      <c r="C89" s="149">
        <v>44770</v>
      </c>
      <c r="D89" s="184">
        <v>1833</v>
      </c>
      <c r="E89" s="608" t="s">
        <v>692</v>
      </c>
      <c r="F89" s="608"/>
    </row>
    <row r="90" spans="3:6" s="125" customFormat="1" ht="15" customHeight="1" x14ac:dyDescent="0.25">
      <c r="C90" s="149">
        <v>44771</v>
      </c>
      <c r="D90" s="184">
        <v>179</v>
      </c>
      <c r="E90" s="482" t="s">
        <v>529</v>
      </c>
      <c r="F90" s="482"/>
    </row>
    <row r="91" spans="3:6" s="125" customFormat="1" ht="15" customHeight="1" x14ac:dyDescent="0.25">
      <c r="C91" s="149">
        <v>44773</v>
      </c>
      <c r="D91" s="184">
        <v>179</v>
      </c>
      <c r="E91" s="482" t="s">
        <v>529</v>
      </c>
      <c r="F91" s="482"/>
    </row>
  </sheetData>
  <mergeCells count="89">
    <mergeCell ref="E89:F89"/>
    <mergeCell ref="E90:F90"/>
    <mergeCell ref="E91:F91"/>
    <mergeCell ref="E83:F83"/>
    <mergeCell ref="E84:F84"/>
    <mergeCell ref="E85:F85"/>
    <mergeCell ref="E86:F86"/>
    <mergeCell ref="E87:F87"/>
    <mergeCell ref="E88:F88"/>
    <mergeCell ref="E82:F82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70:F70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58:F58"/>
    <mergeCell ref="E46:F46"/>
    <mergeCell ref="E47:F47"/>
    <mergeCell ref="E48:F48"/>
    <mergeCell ref="E49:F49"/>
    <mergeCell ref="E50:F50"/>
    <mergeCell ref="E51:F51"/>
    <mergeCell ref="E53:F53"/>
    <mergeCell ref="E54:F54"/>
    <mergeCell ref="E55:F55"/>
    <mergeCell ref="E56:F56"/>
    <mergeCell ref="E57:F57"/>
    <mergeCell ref="E52:F52"/>
    <mergeCell ref="E45:F45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33:F33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21:F21"/>
    <mergeCell ref="C9:D9"/>
    <mergeCell ref="C11:D11"/>
    <mergeCell ref="C12:D12"/>
    <mergeCell ref="C13:D13"/>
    <mergeCell ref="C14:F14"/>
    <mergeCell ref="C15:F15"/>
    <mergeCell ref="C16:F16"/>
    <mergeCell ref="E17:F17"/>
    <mergeCell ref="E18:F18"/>
    <mergeCell ref="E19:F19"/>
    <mergeCell ref="E20:F20"/>
    <mergeCell ref="C10:D10"/>
    <mergeCell ref="C8:D8"/>
    <mergeCell ref="C2:F2"/>
    <mergeCell ref="C3:E3"/>
    <mergeCell ref="E4:F4"/>
    <mergeCell ref="C6:D6"/>
    <mergeCell ref="C7:D7"/>
  </mergeCells>
  <pageMargins left="0.7" right="0.7" top="0.75" bottom="0.75" header="0.3" footer="0.3"/>
  <pageSetup paperSize="9" scale="77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opLeftCell="A21" zoomScaleNormal="100" workbookViewId="0">
      <selection activeCell="C39" sqref="C39:E39"/>
    </sheetView>
  </sheetViews>
  <sheetFormatPr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1" width="9.140625" style="125"/>
  </cols>
  <sheetData>
    <row r="1" spans="1:9" ht="15.75" thickBot="1" x14ac:dyDescent="0.3"/>
    <row r="2" spans="1:9" ht="21.75" customHeight="1" x14ac:dyDescent="0.35">
      <c r="C2" s="589" t="s">
        <v>1001</v>
      </c>
      <c r="D2" s="590"/>
      <c r="E2" s="590"/>
      <c r="F2" s="590"/>
      <c r="G2" s="590"/>
      <c r="H2" s="591"/>
    </row>
    <row r="3" spans="1:9" ht="21.75" customHeight="1" x14ac:dyDescent="0.25">
      <c r="C3" s="592" t="s">
        <v>748</v>
      </c>
      <c r="D3" s="593"/>
      <c r="E3" s="593"/>
      <c r="F3" s="594"/>
      <c r="G3" s="616">
        <v>144597</v>
      </c>
      <c r="H3" s="617"/>
    </row>
    <row r="4" spans="1:9" x14ac:dyDescent="0.25">
      <c r="C4" s="598"/>
      <c r="D4" s="507"/>
      <c r="E4" s="618" t="s">
        <v>0</v>
      </c>
      <c r="F4" s="619"/>
      <c r="G4" s="618" t="s">
        <v>1003</v>
      </c>
      <c r="H4" s="622"/>
    </row>
    <row r="5" spans="1:9" x14ac:dyDescent="0.25">
      <c r="C5" s="598"/>
      <c r="D5" s="507"/>
      <c r="E5" s="620"/>
      <c r="F5" s="621"/>
      <c r="G5" s="620"/>
      <c r="H5" s="623"/>
    </row>
    <row r="6" spans="1:9" ht="30.75" customHeight="1" x14ac:dyDescent="0.25">
      <c r="C6" s="583" t="s">
        <v>1002</v>
      </c>
      <c r="D6" s="584"/>
      <c r="E6" s="541">
        <v>142551.73000000001</v>
      </c>
      <c r="F6" s="542"/>
      <c r="G6" s="541">
        <v>0</v>
      </c>
      <c r="H6" s="624"/>
    </row>
    <row r="7" spans="1:9" x14ac:dyDescent="0.25">
      <c r="C7" s="585" t="s">
        <v>3</v>
      </c>
      <c r="D7" s="586"/>
      <c r="E7" s="541">
        <v>117958.86</v>
      </c>
      <c r="F7" s="542"/>
      <c r="G7" s="541">
        <v>13868.15</v>
      </c>
      <c r="H7" s="624"/>
    </row>
    <row r="8" spans="1:9" x14ac:dyDescent="0.25">
      <c r="C8" s="587" t="s">
        <v>625</v>
      </c>
      <c r="D8" s="588"/>
      <c r="E8" s="541">
        <v>3266.64</v>
      </c>
      <c r="F8" s="542"/>
      <c r="G8" s="541">
        <v>272</v>
      </c>
      <c r="H8" s="624"/>
    </row>
    <row r="9" spans="1:9" s="125" customFormat="1" x14ac:dyDescent="0.25">
      <c r="C9" s="587" t="s">
        <v>840</v>
      </c>
      <c r="D9" s="588"/>
      <c r="E9" s="541">
        <v>400</v>
      </c>
      <c r="F9" s="542"/>
      <c r="G9" s="541">
        <v>0</v>
      </c>
      <c r="H9" s="624"/>
    </row>
    <row r="10" spans="1:9" s="125" customFormat="1" x14ac:dyDescent="0.25">
      <c r="C10" s="587" t="s">
        <v>996</v>
      </c>
      <c r="D10" s="588"/>
      <c r="E10" s="541">
        <v>250</v>
      </c>
      <c r="F10" s="542"/>
      <c r="G10" s="541">
        <v>200</v>
      </c>
      <c r="H10" s="624"/>
    </row>
    <row r="11" spans="1:9" s="125" customFormat="1" x14ac:dyDescent="0.25">
      <c r="C11" s="587" t="s">
        <v>1005</v>
      </c>
      <c r="D11" s="588"/>
      <c r="E11" s="541">
        <v>1000</v>
      </c>
      <c r="F11" s="542"/>
      <c r="G11" s="541">
        <v>0</v>
      </c>
      <c r="H11" s="624"/>
    </row>
    <row r="12" spans="1:9" s="125" customFormat="1" x14ac:dyDescent="0.25">
      <c r="C12" s="585" t="s">
        <v>6</v>
      </c>
      <c r="D12" s="586"/>
      <c r="E12" s="541">
        <v>208431.58</v>
      </c>
      <c r="F12" s="542"/>
      <c r="G12" s="541">
        <v>1150.71</v>
      </c>
      <c r="H12" s="624"/>
    </row>
    <row r="13" spans="1:9" s="125" customFormat="1" ht="36.75" customHeight="1" thickBot="1" x14ac:dyDescent="0.3">
      <c r="C13" s="602" t="s">
        <v>1004</v>
      </c>
      <c r="D13" s="603"/>
      <c r="E13" s="636">
        <f>E6+E7+E8+E9+E10+E11-E12</f>
        <v>56995.650000000052</v>
      </c>
      <c r="F13" s="637"/>
      <c r="G13" s="636">
        <f>G6+G7+G8+G9+G10+G11-G12</f>
        <v>13189.439999999999</v>
      </c>
      <c r="H13" s="637"/>
    </row>
    <row r="14" spans="1:9" s="125" customFormat="1" ht="15.75" customHeight="1" thickBot="1" x14ac:dyDescent="0.3">
      <c r="C14" s="188"/>
      <c r="D14" s="188"/>
      <c r="E14" s="189"/>
      <c r="F14" s="189"/>
      <c r="G14" s="189"/>
      <c r="H14" s="189"/>
    </row>
    <row r="15" spans="1:9" s="125" customFormat="1" ht="15.75" customHeight="1" thickBot="1" x14ac:dyDescent="0.3">
      <c r="B15" s="628" t="s">
        <v>7</v>
      </c>
      <c r="C15" s="629"/>
      <c r="D15" s="629"/>
      <c r="E15" s="629"/>
      <c r="F15" s="630"/>
      <c r="G15" s="630"/>
      <c r="H15" s="630"/>
      <c r="I15" s="631"/>
    </row>
    <row r="16" spans="1:9" s="125" customFormat="1" ht="15.75" thickBot="1" x14ac:dyDescent="0.3">
      <c r="A16" s="632" t="s">
        <v>0</v>
      </c>
      <c r="B16" s="630"/>
      <c r="C16" s="630"/>
      <c r="D16" s="630"/>
      <c r="E16" s="631"/>
      <c r="F16" s="633" t="s">
        <v>1003</v>
      </c>
      <c r="G16" s="634"/>
      <c r="H16" s="634"/>
      <c r="I16" s="635"/>
    </row>
    <row r="17" spans="1:9" x14ac:dyDescent="0.25">
      <c r="A17" s="111" t="s">
        <v>30</v>
      </c>
      <c r="B17" s="111" t="s">
        <v>31</v>
      </c>
      <c r="C17" s="380" t="s">
        <v>32</v>
      </c>
      <c r="D17" s="380"/>
      <c r="E17" s="380"/>
      <c r="F17" s="111" t="s">
        <v>30</v>
      </c>
      <c r="G17" s="111" t="s">
        <v>31</v>
      </c>
      <c r="H17" s="380" t="s">
        <v>32</v>
      </c>
      <c r="I17" s="380"/>
    </row>
    <row r="18" spans="1:9" x14ac:dyDescent="0.25">
      <c r="A18" s="149">
        <v>44774</v>
      </c>
      <c r="B18" s="162">
        <v>23589.43</v>
      </c>
      <c r="C18" s="625" t="s">
        <v>343</v>
      </c>
      <c r="D18" s="625"/>
      <c r="E18" s="625"/>
      <c r="F18" s="149">
        <v>44784</v>
      </c>
      <c r="G18" s="171">
        <v>11.54</v>
      </c>
      <c r="H18" s="626" t="s">
        <v>1013</v>
      </c>
      <c r="I18" s="626"/>
    </row>
    <row r="19" spans="1:9" x14ac:dyDescent="0.25">
      <c r="A19" s="149">
        <v>44775</v>
      </c>
      <c r="B19" s="184">
        <v>179</v>
      </c>
      <c r="C19" s="627" t="s">
        <v>529</v>
      </c>
      <c r="D19" s="627"/>
      <c r="E19" s="627"/>
      <c r="F19" s="149">
        <v>44786</v>
      </c>
      <c r="G19" s="171">
        <v>11.91</v>
      </c>
      <c r="H19" s="626" t="s">
        <v>1013</v>
      </c>
      <c r="I19" s="626"/>
    </row>
    <row r="20" spans="1:9" x14ac:dyDescent="0.25">
      <c r="A20" s="149">
        <v>44776</v>
      </c>
      <c r="B20" s="162">
        <v>3000</v>
      </c>
      <c r="C20" s="627" t="s">
        <v>1006</v>
      </c>
      <c r="D20" s="627"/>
      <c r="E20" s="627"/>
      <c r="F20" s="149">
        <v>44787</v>
      </c>
      <c r="G20" s="171">
        <v>14.95</v>
      </c>
      <c r="H20" s="626" t="s">
        <v>1013</v>
      </c>
      <c r="I20" s="626"/>
    </row>
    <row r="21" spans="1:9" x14ac:dyDescent="0.25">
      <c r="A21" s="149">
        <v>44776</v>
      </c>
      <c r="B21" s="163">
        <v>3.27</v>
      </c>
      <c r="C21" s="638" t="s">
        <v>217</v>
      </c>
      <c r="D21" s="639"/>
      <c r="E21" s="640"/>
      <c r="F21" s="149">
        <v>44789</v>
      </c>
      <c r="G21" s="171">
        <v>7.27</v>
      </c>
      <c r="H21" s="626" t="s">
        <v>1013</v>
      </c>
      <c r="I21" s="626"/>
    </row>
    <row r="22" spans="1:9" x14ac:dyDescent="0.25">
      <c r="A22" s="149">
        <v>44777</v>
      </c>
      <c r="B22" s="190">
        <v>590</v>
      </c>
      <c r="C22" s="638" t="s">
        <v>1007</v>
      </c>
      <c r="D22" s="639"/>
      <c r="E22" s="640"/>
      <c r="F22" s="149">
        <v>44796</v>
      </c>
      <c r="G22" s="171">
        <v>28.14</v>
      </c>
      <c r="H22" s="626" t="s">
        <v>1013</v>
      </c>
      <c r="I22" s="626"/>
    </row>
    <row r="23" spans="1:9" x14ac:dyDescent="0.25">
      <c r="A23" s="149">
        <v>44777</v>
      </c>
      <c r="B23" s="190">
        <v>2.44</v>
      </c>
      <c r="C23" s="638" t="s">
        <v>217</v>
      </c>
      <c r="D23" s="639"/>
      <c r="E23" s="640"/>
      <c r="F23" s="149">
        <v>44798</v>
      </c>
      <c r="G23" s="171">
        <v>30.57</v>
      </c>
      <c r="H23" s="626" t="s">
        <v>1013</v>
      </c>
      <c r="I23" s="626"/>
    </row>
    <row r="24" spans="1:9" x14ac:dyDescent="0.25">
      <c r="A24" s="149">
        <v>44777</v>
      </c>
      <c r="B24" s="170">
        <v>7366.67</v>
      </c>
      <c r="C24" s="638" t="s">
        <v>687</v>
      </c>
      <c r="D24" s="639"/>
      <c r="E24" s="640"/>
      <c r="F24" s="149">
        <v>44802</v>
      </c>
      <c r="G24" s="171">
        <v>1000</v>
      </c>
      <c r="H24" s="482" t="s">
        <v>1014</v>
      </c>
      <c r="I24" s="482"/>
    </row>
    <row r="25" spans="1:9" x14ac:dyDescent="0.25">
      <c r="A25" s="149">
        <v>44777</v>
      </c>
      <c r="B25" s="191">
        <v>6459.34</v>
      </c>
      <c r="C25" s="638" t="s">
        <v>686</v>
      </c>
      <c r="D25" s="639"/>
      <c r="E25" s="640"/>
      <c r="F25" s="149">
        <v>44802</v>
      </c>
      <c r="G25" s="166">
        <v>1.63</v>
      </c>
      <c r="H25" s="626" t="s">
        <v>217</v>
      </c>
      <c r="I25" s="626"/>
    </row>
    <row r="26" spans="1:9" x14ac:dyDescent="0.25">
      <c r="A26" s="149">
        <v>44777</v>
      </c>
      <c r="B26" s="191">
        <v>6933.33</v>
      </c>
      <c r="C26" s="638" t="s">
        <v>768</v>
      </c>
      <c r="D26" s="639"/>
      <c r="E26" s="640"/>
      <c r="F26" s="149">
        <v>44803</v>
      </c>
      <c r="G26" s="171">
        <v>44.7</v>
      </c>
      <c r="H26" s="195" t="s">
        <v>1013</v>
      </c>
      <c r="I26" s="127"/>
    </row>
    <row r="27" spans="1:9" x14ac:dyDescent="0.25">
      <c r="A27" s="149">
        <v>44777</v>
      </c>
      <c r="B27" s="191">
        <v>7475</v>
      </c>
      <c r="C27" s="638" t="s">
        <v>725</v>
      </c>
      <c r="D27" s="639"/>
      <c r="E27" s="640"/>
      <c r="F27" s="127"/>
      <c r="G27" s="127"/>
      <c r="H27" s="507"/>
      <c r="I27" s="507"/>
    </row>
    <row r="28" spans="1:9" x14ac:dyDescent="0.25">
      <c r="A28" s="149">
        <v>44777</v>
      </c>
      <c r="B28" s="191">
        <v>7583.33</v>
      </c>
      <c r="C28" s="638" t="s">
        <v>684</v>
      </c>
      <c r="D28" s="639"/>
      <c r="E28" s="640"/>
      <c r="F28" s="127"/>
      <c r="G28" s="127"/>
      <c r="H28" s="535"/>
      <c r="I28" s="536"/>
    </row>
    <row r="29" spans="1:9" x14ac:dyDescent="0.25">
      <c r="A29" s="149">
        <v>44777</v>
      </c>
      <c r="B29" s="191">
        <v>7583.33</v>
      </c>
      <c r="C29" s="638" t="s">
        <v>683</v>
      </c>
      <c r="D29" s="639"/>
      <c r="E29" s="640"/>
      <c r="F29" s="127"/>
      <c r="G29" s="127"/>
      <c r="H29" s="535"/>
      <c r="I29" s="536"/>
    </row>
    <row r="30" spans="1:9" x14ac:dyDescent="0.25">
      <c r="A30" s="149">
        <v>44777</v>
      </c>
      <c r="B30" s="191">
        <v>7366.66</v>
      </c>
      <c r="C30" s="638" t="s">
        <v>699</v>
      </c>
      <c r="D30" s="639"/>
      <c r="E30" s="640"/>
      <c r="F30" s="127"/>
      <c r="G30" s="127"/>
      <c r="H30" s="535"/>
      <c r="I30" s="536"/>
    </row>
    <row r="31" spans="1:9" x14ac:dyDescent="0.25">
      <c r="A31" s="149">
        <v>44777</v>
      </c>
      <c r="B31" s="191">
        <v>7366.67</v>
      </c>
      <c r="C31" s="638" t="s">
        <v>388</v>
      </c>
      <c r="D31" s="639"/>
      <c r="E31" s="640"/>
      <c r="F31" s="127"/>
      <c r="G31" s="127"/>
      <c r="H31" s="535"/>
      <c r="I31" s="536"/>
    </row>
    <row r="32" spans="1:9" x14ac:dyDescent="0.25">
      <c r="A32" s="149">
        <v>44777</v>
      </c>
      <c r="B32" s="191">
        <v>7583.33</v>
      </c>
      <c r="C32" s="638" t="s">
        <v>681</v>
      </c>
      <c r="D32" s="639"/>
      <c r="E32" s="640"/>
      <c r="F32" s="127"/>
      <c r="G32" s="127"/>
      <c r="H32" s="535"/>
      <c r="I32" s="536"/>
    </row>
    <row r="33" spans="1:9" x14ac:dyDescent="0.25">
      <c r="A33" s="149">
        <v>44777</v>
      </c>
      <c r="B33" s="191">
        <v>7583.33</v>
      </c>
      <c r="C33" s="638" t="s">
        <v>816</v>
      </c>
      <c r="D33" s="639"/>
      <c r="E33" s="640"/>
      <c r="F33" s="127"/>
      <c r="G33" s="127"/>
      <c r="H33" s="535"/>
      <c r="I33" s="536"/>
    </row>
    <row r="34" spans="1:9" x14ac:dyDescent="0.25">
      <c r="A34" s="149">
        <v>44777</v>
      </c>
      <c r="B34" s="191">
        <v>7258.33</v>
      </c>
      <c r="C34" s="638" t="s">
        <v>726</v>
      </c>
      <c r="D34" s="639"/>
      <c r="E34" s="640"/>
      <c r="F34" s="127"/>
      <c r="G34" s="127"/>
      <c r="H34" s="535"/>
      <c r="I34" s="536"/>
    </row>
    <row r="35" spans="1:9" x14ac:dyDescent="0.25">
      <c r="A35" s="173">
        <v>44777</v>
      </c>
      <c r="B35" s="192">
        <v>6933.33</v>
      </c>
      <c r="C35" s="641" t="s">
        <v>951</v>
      </c>
      <c r="D35" s="642"/>
      <c r="E35" s="643"/>
      <c r="F35" s="193"/>
      <c r="G35" s="193"/>
      <c r="H35" s="535"/>
      <c r="I35" s="536"/>
    </row>
    <row r="36" spans="1:9" x14ac:dyDescent="0.25">
      <c r="A36" s="173">
        <v>44777</v>
      </c>
      <c r="B36" s="171">
        <v>767</v>
      </c>
      <c r="C36" s="627" t="s">
        <v>1006</v>
      </c>
      <c r="D36" s="627"/>
      <c r="E36" s="627"/>
      <c r="F36" s="127"/>
      <c r="G36" s="127"/>
      <c r="H36" s="535"/>
      <c r="I36" s="536"/>
    </row>
    <row r="37" spans="1:9" x14ac:dyDescent="0.25">
      <c r="A37" s="173">
        <v>44777</v>
      </c>
      <c r="B37" s="171">
        <v>1.63</v>
      </c>
      <c r="C37" s="638" t="s">
        <v>217</v>
      </c>
      <c r="D37" s="639"/>
      <c r="E37" s="640"/>
      <c r="F37" s="127"/>
      <c r="G37" s="127"/>
      <c r="H37" s="535"/>
      <c r="I37" s="536"/>
    </row>
    <row r="38" spans="1:9" x14ac:dyDescent="0.25">
      <c r="A38" s="173">
        <v>44778</v>
      </c>
      <c r="B38" s="171">
        <v>4000</v>
      </c>
      <c r="C38" s="638" t="s">
        <v>1062</v>
      </c>
      <c r="D38" s="639"/>
      <c r="E38" s="640"/>
      <c r="F38" s="127"/>
      <c r="G38" s="127"/>
      <c r="H38" s="535"/>
      <c r="I38" s="536"/>
    </row>
    <row r="39" spans="1:9" x14ac:dyDescent="0.25">
      <c r="A39" s="173">
        <v>44778</v>
      </c>
      <c r="B39" s="163">
        <v>3.27</v>
      </c>
      <c r="C39" s="638" t="s">
        <v>217</v>
      </c>
      <c r="D39" s="639"/>
      <c r="E39" s="640"/>
      <c r="F39" s="127"/>
      <c r="G39" s="127"/>
      <c r="H39" s="535"/>
      <c r="I39" s="536"/>
    </row>
    <row r="40" spans="1:9" x14ac:dyDescent="0.25">
      <c r="A40" s="173">
        <v>44778</v>
      </c>
      <c r="B40" s="171">
        <v>6065.2</v>
      </c>
      <c r="C40" s="491" t="s">
        <v>1009</v>
      </c>
      <c r="D40" s="512"/>
      <c r="E40" s="543"/>
      <c r="F40" s="127"/>
      <c r="G40" s="127"/>
      <c r="H40" s="535"/>
      <c r="I40" s="536"/>
    </row>
    <row r="41" spans="1:9" x14ac:dyDescent="0.25">
      <c r="A41" s="173">
        <v>44778</v>
      </c>
      <c r="B41" s="163">
        <v>3.27</v>
      </c>
      <c r="C41" s="638" t="s">
        <v>217</v>
      </c>
      <c r="D41" s="639"/>
      <c r="E41" s="640"/>
      <c r="F41" s="127"/>
      <c r="G41" s="127"/>
      <c r="H41" s="535"/>
      <c r="I41" s="536"/>
    </row>
    <row r="42" spans="1:9" x14ac:dyDescent="0.25">
      <c r="A42" s="149">
        <v>44779</v>
      </c>
      <c r="B42" s="184">
        <v>179</v>
      </c>
      <c r="C42" s="627" t="s">
        <v>529</v>
      </c>
      <c r="D42" s="627"/>
      <c r="E42" s="627"/>
      <c r="F42" s="127"/>
      <c r="G42" s="127"/>
      <c r="H42" s="535"/>
      <c r="I42" s="536"/>
    </row>
    <row r="43" spans="1:9" x14ac:dyDescent="0.25">
      <c r="A43" s="149">
        <v>44781</v>
      </c>
      <c r="B43" s="190">
        <v>734.31</v>
      </c>
      <c r="C43" s="491" t="s">
        <v>1010</v>
      </c>
      <c r="D43" s="512"/>
      <c r="E43" s="543"/>
      <c r="F43" s="127"/>
      <c r="G43" s="127"/>
      <c r="H43" s="535"/>
      <c r="I43" s="536"/>
    </row>
    <row r="44" spans="1:9" x14ac:dyDescent="0.25">
      <c r="A44" s="149">
        <v>44781</v>
      </c>
      <c r="B44" s="171">
        <v>1.63</v>
      </c>
      <c r="C44" s="638" t="s">
        <v>217</v>
      </c>
      <c r="D44" s="639"/>
      <c r="E44" s="640"/>
      <c r="F44" s="127"/>
      <c r="G44" s="127"/>
      <c r="H44" s="535"/>
      <c r="I44" s="536"/>
    </row>
    <row r="45" spans="1:9" x14ac:dyDescent="0.25">
      <c r="A45" s="149">
        <v>44781</v>
      </c>
      <c r="B45" s="171">
        <v>216</v>
      </c>
      <c r="C45" s="491" t="s">
        <v>239</v>
      </c>
      <c r="D45" s="512"/>
      <c r="E45" s="543"/>
      <c r="F45" s="127"/>
      <c r="G45" s="127"/>
      <c r="H45" s="535"/>
      <c r="I45" s="536"/>
    </row>
    <row r="46" spans="1:9" x14ac:dyDescent="0.25">
      <c r="A46" s="149">
        <v>44782</v>
      </c>
      <c r="B46" s="171">
        <v>883.82</v>
      </c>
      <c r="C46" s="491" t="s">
        <v>1011</v>
      </c>
      <c r="D46" s="512"/>
      <c r="E46" s="543"/>
      <c r="F46" s="127"/>
      <c r="G46" s="127"/>
      <c r="H46" s="535"/>
      <c r="I46" s="536"/>
    </row>
    <row r="47" spans="1:9" x14ac:dyDescent="0.25">
      <c r="A47" s="149">
        <v>44782</v>
      </c>
      <c r="B47" s="171">
        <v>1.63</v>
      </c>
      <c r="C47" s="638" t="s">
        <v>217</v>
      </c>
      <c r="D47" s="639"/>
      <c r="E47" s="640"/>
      <c r="F47" s="127"/>
      <c r="G47" s="127"/>
      <c r="H47" s="535"/>
      <c r="I47" s="536"/>
    </row>
    <row r="48" spans="1:9" x14ac:dyDescent="0.25">
      <c r="A48" s="149">
        <v>44782</v>
      </c>
      <c r="B48" s="171">
        <v>4118</v>
      </c>
      <c r="C48" s="627" t="s">
        <v>1006</v>
      </c>
      <c r="D48" s="627"/>
      <c r="E48" s="627"/>
      <c r="F48" s="127"/>
      <c r="G48" s="127"/>
      <c r="H48" s="535"/>
      <c r="I48" s="536"/>
    </row>
    <row r="49" spans="1:9" x14ac:dyDescent="0.25">
      <c r="A49" s="149">
        <v>44782</v>
      </c>
      <c r="B49" s="163">
        <v>3.27</v>
      </c>
      <c r="C49" s="638" t="s">
        <v>217</v>
      </c>
      <c r="D49" s="639"/>
      <c r="E49" s="640"/>
      <c r="F49" s="127"/>
      <c r="G49" s="127"/>
      <c r="H49" s="535"/>
      <c r="I49" s="536"/>
    </row>
    <row r="50" spans="1:9" x14ac:dyDescent="0.25">
      <c r="A50" s="149">
        <v>44783</v>
      </c>
      <c r="B50" s="184">
        <v>179</v>
      </c>
      <c r="C50" s="627" t="s">
        <v>529</v>
      </c>
      <c r="D50" s="627"/>
      <c r="E50" s="627"/>
      <c r="F50" s="127"/>
      <c r="G50" s="127"/>
      <c r="H50" s="535"/>
      <c r="I50" s="536"/>
    </row>
    <row r="51" spans="1:9" x14ac:dyDescent="0.25">
      <c r="A51" s="149">
        <v>44784</v>
      </c>
      <c r="B51" s="171">
        <v>129.80000000000001</v>
      </c>
      <c r="C51" s="491" t="s">
        <v>273</v>
      </c>
      <c r="D51" s="512"/>
      <c r="E51" s="543"/>
      <c r="F51" s="127"/>
      <c r="G51" s="127"/>
      <c r="H51" s="535"/>
      <c r="I51" s="536"/>
    </row>
    <row r="52" spans="1:9" x14ac:dyDescent="0.25">
      <c r="A52" s="149">
        <v>44788</v>
      </c>
      <c r="B52" s="185">
        <v>923</v>
      </c>
      <c r="C52" s="569" t="s">
        <v>944</v>
      </c>
      <c r="D52" s="512"/>
      <c r="E52" s="543"/>
      <c r="F52" s="127"/>
      <c r="G52" s="127"/>
      <c r="H52" s="535"/>
      <c r="I52" s="536"/>
    </row>
    <row r="53" spans="1:9" x14ac:dyDescent="0.25">
      <c r="A53" s="149">
        <v>44788</v>
      </c>
      <c r="B53" s="185">
        <v>788</v>
      </c>
      <c r="C53" s="569" t="s">
        <v>943</v>
      </c>
      <c r="D53" s="512"/>
      <c r="E53" s="543"/>
      <c r="F53" s="127"/>
      <c r="G53" s="127"/>
      <c r="H53" s="507"/>
      <c r="I53" s="507"/>
    </row>
    <row r="54" spans="1:9" x14ac:dyDescent="0.25">
      <c r="A54" s="149">
        <v>44788</v>
      </c>
      <c r="B54" s="185">
        <v>197</v>
      </c>
      <c r="C54" s="569" t="s">
        <v>942</v>
      </c>
      <c r="D54" s="512"/>
      <c r="E54" s="543"/>
      <c r="F54" s="127"/>
      <c r="G54" s="127"/>
      <c r="H54" s="507"/>
      <c r="I54" s="507"/>
    </row>
    <row r="55" spans="1:9" x14ac:dyDescent="0.25">
      <c r="A55" s="149">
        <v>44788</v>
      </c>
      <c r="B55" s="185">
        <v>669</v>
      </c>
      <c r="C55" s="569" t="s">
        <v>952</v>
      </c>
      <c r="D55" s="512"/>
      <c r="E55" s="543"/>
      <c r="F55" s="127"/>
      <c r="G55" s="127"/>
      <c r="H55" s="507"/>
      <c r="I55" s="507"/>
    </row>
    <row r="56" spans="1:9" x14ac:dyDescent="0.25">
      <c r="A56" s="149">
        <v>44788</v>
      </c>
      <c r="B56" s="185">
        <v>341</v>
      </c>
      <c r="C56" s="569" t="s">
        <v>941</v>
      </c>
      <c r="D56" s="512"/>
      <c r="E56" s="543"/>
      <c r="F56" s="127"/>
      <c r="G56" s="127"/>
      <c r="H56" s="507"/>
      <c r="I56" s="507"/>
    </row>
    <row r="57" spans="1:9" x14ac:dyDescent="0.25">
      <c r="A57" s="149">
        <v>44788</v>
      </c>
      <c r="B57" s="185">
        <v>102</v>
      </c>
      <c r="C57" s="569" t="s">
        <v>940</v>
      </c>
      <c r="D57" s="512"/>
      <c r="E57" s="543"/>
      <c r="F57" s="127"/>
      <c r="G57" s="127"/>
      <c r="H57" s="507"/>
      <c r="I57" s="507"/>
    </row>
    <row r="58" spans="1:9" x14ac:dyDescent="0.25">
      <c r="A58" s="149">
        <v>44788</v>
      </c>
      <c r="B58" s="185">
        <v>881</v>
      </c>
      <c r="C58" s="569" t="s">
        <v>939</v>
      </c>
      <c r="D58" s="512"/>
      <c r="E58" s="543"/>
      <c r="F58" s="127"/>
      <c r="G58" s="127"/>
      <c r="H58" s="507"/>
      <c r="I58" s="507"/>
    </row>
    <row r="59" spans="1:9" x14ac:dyDescent="0.25">
      <c r="A59" s="149">
        <v>44788</v>
      </c>
      <c r="B59" s="185">
        <v>3032</v>
      </c>
      <c r="C59" s="569" t="s">
        <v>938</v>
      </c>
      <c r="D59" s="512"/>
      <c r="E59" s="543"/>
      <c r="F59" s="127"/>
      <c r="G59" s="127"/>
      <c r="H59" s="507"/>
      <c r="I59" s="507"/>
    </row>
    <row r="60" spans="1:9" x14ac:dyDescent="0.25">
      <c r="A60" s="149">
        <v>44788</v>
      </c>
      <c r="B60" s="185">
        <v>304</v>
      </c>
      <c r="C60" s="569" t="s">
        <v>937</v>
      </c>
      <c r="D60" s="512"/>
      <c r="E60" s="543"/>
      <c r="F60" s="127"/>
      <c r="G60" s="127"/>
      <c r="H60" s="507"/>
      <c r="I60" s="507"/>
    </row>
    <row r="61" spans="1:9" x14ac:dyDescent="0.25">
      <c r="A61" s="173">
        <v>44788</v>
      </c>
      <c r="B61" s="194">
        <v>87</v>
      </c>
      <c r="C61" s="644" t="s">
        <v>908</v>
      </c>
      <c r="D61" s="645"/>
      <c r="E61" s="646"/>
      <c r="F61" s="127"/>
      <c r="G61" s="127"/>
      <c r="H61" s="507"/>
      <c r="I61" s="507"/>
    </row>
    <row r="62" spans="1:9" x14ac:dyDescent="0.25">
      <c r="A62" s="173">
        <v>44790</v>
      </c>
      <c r="B62" s="171">
        <v>2000</v>
      </c>
      <c r="C62" s="491" t="s">
        <v>628</v>
      </c>
      <c r="D62" s="512"/>
      <c r="E62" s="543"/>
      <c r="F62" s="127"/>
      <c r="G62" s="127"/>
      <c r="H62" s="507"/>
      <c r="I62" s="507"/>
    </row>
    <row r="63" spans="1:9" x14ac:dyDescent="0.25">
      <c r="A63" s="173">
        <v>44790</v>
      </c>
      <c r="B63" s="163">
        <v>3.27</v>
      </c>
      <c r="C63" s="638" t="s">
        <v>217</v>
      </c>
      <c r="D63" s="639"/>
      <c r="E63" s="640"/>
      <c r="F63" s="127"/>
      <c r="G63" s="127"/>
      <c r="H63" s="507"/>
      <c r="I63" s="507"/>
    </row>
    <row r="64" spans="1:9" x14ac:dyDescent="0.25">
      <c r="A64" s="173">
        <v>44790</v>
      </c>
      <c r="B64" s="184">
        <v>179</v>
      </c>
      <c r="C64" s="627" t="s">
        <v>529</v>
      </c>
      <c r="D64" s="627"/>
      <c r="E64" s="627"/>
      <c r="F64" s="127"/>
      <c r="G64" s="127"/>
      <c r="H64" s="507"/>
      <c r="I64" s="507"/>
    </row>
    <row r="65" spans="1:9" x14ac:dyDescent="0.25">
      <c r="A65" s="149">
        <v>44793</v>
      </c>
      <c r="B65" s="171">
        <v>2000</v>
      </c>
      <c r="C65" s="491" t="s">
        <v>628</v>
      </c>
      <c r="D65" s="512"/>
      <c r="E65" s="543"/>
      <c r="F65" s="127"/>
      <c r="G65" s="127"/>
      <c r="H65" s="507"/>
      <c r="I65" s="507"/>
    </row>
    <row r="66" spans="1:9" x14ac:dyDescent="0.25">
      <c r="A66" s="149">
        <v>44793</v>
      </c>
      <c r="B66" s="163">
        <v>4.8899999999999997</v>
      </c>
      <c r="C66" s="638" t="s">
        <v>217</v>
      </c>
      <c r="D66" s="639"/>
      <c r="E66" s="640"/>
      <c r="F66" s="127"/>
      <c r="G66" s="127"/>
      <c r="H66" s="507"/>
      <c r="I66" s="507"/>
    </row>
    <row r="67" spans="1:9" x14ac:dyDescent="0.25">
      <c r="A67" s="149">
        <v>44793</v>
      </c>
      <c r="B67" s="184">
        <v>179</v>
      </c>
      <c r="C67" s="627" t="s">
        <v>529</v>
      </c>
      <c r="D67" s="627"/>
      <c r="E67" s="627"/>
      <c r="F67" s="127"/>
      <c r="G67" s="127"/>
      <c r="H67" s="507"/>
      <c r="I67" s="507"/>
    </row>
    <row r="68" spans="1:9" x14ac:dyDescent="0.25">
      <c r="A68" s="149">
        <v>44795</v>
      </c>
      <c r="B68" s="171">
        <v>1500</v>
      </c>
      <c r="C68" s="638" t="s">
        <v>736</v>
      </c>
      <c r="D68" s="639"/>
      <c r="E68" s="640"/>
      <c r="F68" s="127"/>
      <c r="G68" s="127"/>
      <c r="H68" s="507"/>
      <c r="I68" s="507"/>
    </row>
    <row r="69" spans="1:9" x14ac:dyDescent="0.25">
      <c r="A69" s="149">
        <v>44795</v>
      </c>
      <c r="B69" s="171">
        <v>1.63</v>
      </c>
      <c r="C69" s="638" t="s">
        <v>217</v>
      </c>
      <c r="D69" s="639"/>
      <c r="E69" s="640"/>
      <c r="F69" s="127"/>
      <c r="G69" s="127"/>
      <c r="H69" s="507"/>
      <c r="I69" s="507"/>
    </row>
    <row r="70" spans="1:9" x14ac:dyDescent="0.25">
      <c r="A70" s="149">
        <v>44796</v>
      </c>
      <c r="B70" s="171">
        <v>0.81</v>
      </c>
      <c r="C70" s="638" t="s">
        <v>217</v>
      </c>
      <c r="D70" s="639"/>
      <c r="E70" s="640"/>
      <c r="F70" s="127"/>
      <c r="G70" s="127"/>
      <c r="H70" s="507"/>
      <c r="I70" s="507"/>
    </row>
    <row r="71" spans="1:9" x14ac:dyDescent="0.25">
      <c r="A71" s="149">
        <v>44797</v>
      </c>
      <c r="B71" s="171">
        <v>1300</v>
      </c>
      <c r="C71" s="491" t="s">
        <v>1012</v>
      </c>
      <c r="D71" s="512"/>
      <c r="E71" s="543"/>
      <c r="F71" s="127"/>
      <c r="G71" s="127"/>
      <c r="H71" s="507"/>
      <c r="I71" s="507"/>
    </row>
    <row r="72" spans="1:9" x14ac:dyDescent="0.25">
      <c r="A72" s="149">
        <v>44797</v>
      </c>
      <c r="B72" s="163">
        <v>3.27</v>
      </c>
      <c r="C72" s="638" t="s">
        <v>217</v>
      </c>
      <c r="D72" s="639"/>
      <c r="E72" s="640"/>
      <c r="F72" s="127"/>
      <c r="G72" s="127"/>
      <c r="H72" s="507"/>
      <c r="I72" s="507"/>
    </row>
    <row r="73" spans="1:9" x14ac:dyDescent="0.25">
      <c r="A73" s="149">
        <v>44797</v>
      </c>
      <c r="B73" s="171">
        <v>11305.86</v>
      </c>
      <c r="C73" s="491" t="s">
        <v>776</v>
      </c>
      <c r="D73" s="512"/>
      <c r="E73" s="543"/>
      <c r="F73" s="127"/>
      <c r="G73" s="127"/>
      <c r="H73" s="507"/>
      <c r="I73" s="507"/>
    </row>
    <row r="74" spans="1:9" x14ac:dyDescent="0.25">
      <c r="A74" s="149">
        <v>44798</v>
      </c>
      <c r="B74" s="184">
        <v>179</v>
      </c>
      <c r="C74" s="627" t="s">
        <v>529</v>
      </c>
      <c r="D74" s="627"/>
      <c r="E74" s="627"/>
      <c r="F74" s="127"/>
      <c r="G74" s="127"/>
      <c r="H74" s="507"/>
      <c r="I74" s="507"/>
    </row>
    <row r="75" spans="1:9" x14ac:dyDescent="0.25">
      <c r="A75" s="149">
        <v>44799</v>
      </c>
      <c r="B75" s="171">
        <v>1000</v>
      </c>
      <c r="C75" s="491" t="s">
        <v>628</v>
      </c>
      <c r="D75" s="512"/>
      <c r="E75" s="543"/>
      <c r="F75" s="127"/>
      <c r="G75" s="127"/>
      <c r="H75" s="507"/>
      <c r="I75" s="507"/>
    </row>
    <row r="76" spans="1:9" x14ac:dyDescent="0.25">
      <c r="A76" s="149">
        <v>44799</v>
      </c>
      <c r="B76" s="171">
        <v>1.63</v>
      </c>
      <c r="C76" s="638" t="s">
        <v>217</v>
      </c>
      <c r="D76" s="639"/>
      <c r="E76" s="640"/>
      <c r="F76" s="127"/>
      <c r="G76" s="127"/>
      <c r="H76" s="507"/>
      <c r="I76" s="507"/>
    </row>
    <row r="77" spans="1:9" x14ac:dyDescent="0.25">
      <c r="A77" s="149">
        <v>44800</v>
      </c>
      <c r="B77" s="171">
        <v>1500</v>
      </c>
      <c r="C77" s="627" t="s">
        <v>1006</v>
      </c>
      <c r="D77" s="627"/>
      <c r="E77" s="627"/>
      <c r="F77" s="127"/>
      <c r="G77" s="127"/>
      <c r="H77" s="507"/>
      <c r="I77" s="507"/>
    </row>
    <row r="78" spans="1:9" x14ac:dyDescent="0.25">
      <c r="A78" s="149">
        <v>44800</v>
      </c>
      <c r="B78" s="171">
        <v>4.8899999999999997</v>
      </c>
      <c r="C78" s="638" t="s">
        <v>217</v>
      </c>
      <c r="D78" s="639"/>
      <c r="E78" s="640"/>
      <c r="F78" s="127"/>
      <c r="G78" s="127"/>
      <c r="H78" s="507"/>
      <c r="I78" s="507"/>
    </row>
    <row r="79" spans="1:9" x14ac:dyDescent="0.25">
      <c r="A79" s="149">
        <v>44801</v>
      </c>
      <c r="B79" s="184">
        <v>179</v>
      </c>
      <c r="C79" s="627" t="s">
        <v>529</v>
      </c>
      <c r="D79" s="627"/>
      <c r="E79" s="627"/>
      <c r="F79" s="127"/>
      <c r="G79" s="127"/>
      <c r="H79" s="507"/>
      <c r="I79" s="507"/>
    </row>
    <row r="80" spans="1:9" x14ac:dyDescent="0.25">
      <c r="A80" s="149">
        <v>44802</v>
      </c>
      <c r="B80" s="171">
        <v>5500</v>
      </c>
      <c r="C80" s="491" t="s">
        <v>397</v>
      </c>
      <c r="D80" s="512"/>
      <c r="E80" s="543"/>
      <c r="F80" s="127"/>
      <c r="G80" s="127"/>
      <c r="H80" s="507"/>
      <c r="I80" s="507"/>
    </row>
    <row r="81" spans="1:9" x14ac:dyDescent="0.25">
      <c r="A81" s="149">
        <v>44802</v>
      </c>
      <c r="B81" s="163">
        <v>3.27</v>
      </c>
      <c r="C81" s="638" t="s">
        <v>217</v>
      </c>
      <c r="D81" s="639"/>
      <c r="E81" s="640"/>
      <c r="F81" s="127"/>
      <c r="G81" s="127"/>
      <c r="H81" s="507"/>
      <c r="I81" s="507"/>
    </row>
    <row r="82" spans="1:9" x14ac:dyDescent="0.25">
      <c r="A82" s="149">
        <v>44804</v>
      </c>
      <c r="B82" s="184">
        <v>1833</v>
      </c>
      <c r="C82" s="491" t="s">
        <v>693</v>
      </c>
      <c r="D82" s="512"/>
      <c r="E82" s="543"/>
      <c r="F82" s="127"/>
      <c r="G82" s="127"/>
      <c r="H82" s="507"/>
      <c r="I82" s="507"/>
    </row>
    <row r="83" spans="1:9" x14ac:dyDescent="0.25">
      <c r="A83" s="149">
        <v>44804</v>
      </c>
      <c r="B83" s="184">
        <v>1833</v>
      </c>
      <c r="C83" s="491" t="s">
        <v>289</v>
      </c>
      <c r="D83" s="512"/>
      <c r="E83" s="543"/>
      <c r="F83" s="127"/>
      <c r="G83" s="127"/>
      <c r="H83" s="507"/>
      <c r="I83" s="507"/>
    </row>
    <row r="84" spans="1:9" x14ac:dyDescent="0.25">
      <c r="A84" s="149">
        <v>44804</v>
      </c>
      <c r="B84" s="163">
        <v>3.27</v>
      </c>
      <c r="C84" s="638" t="s">
        <v>217</v>
      </c>
      <c r="D84" s="639"/>
      <c r="E84" s="640"/>
      <c r="F84" s="127"/>
      <c r="G84" s="127"/>
      <c r="H84" s="507"/>
      <c r="I84" s="507"/>
    </row>
    <row r="85" spans="1:9" x14ac:dyDescent="0.25">
      <c r="A85" s="149">
        <v>44804</v>
      </c>
      <c r="B85" s="184">
        <v>1833</v>
      </c>
      <c r="C85" s="491" t="s">
        <v>692</v>
      </c>
      <c r="D85" s="512"/>
      <c r="E85" s="543"/>
      <c r="F85" s="127"/>
      <c r="G85" s="127"/>
      <c r="H85" s="507"/>
      <c r="I85" s="507"/>
    </row>
    <row r="86" spans="1:9" x14ac:dyDescent="0.25">
      <c r="A86" s="149">
        <v>44804</v>
      </c>
      <c r="B86" s="171">
        <v>1.63</v>
      </c>
      <c r="C86" s="638" t="s">
        <v>217</v>
      </c>
      <c r="D86" s="639"/>
      <c r="E86" s="640"/>
      <c r="F86" s="127"/>
      <c r="G86" s="127"/>
      <c r="H86" s="507"/>
      <c r="I86" s="507"/>
    </row>
    <row r="87" spans="1:9" x14ac:dyDescent="0.25">
      <c r="A87" s="149">
        <v>44804</v>
      </c>
      <c r="B87" s="171">
        <v>36614.54</v>
      </c>
      <c r="C87" s="625" t="s">
        <v>343</v>
      </c>
      <c r="D87" s="625"/>
      <c r="E87" s="625"/>
      <c r="F87" s="127"/>
      <c r="G87" s="127"/>
      <c r="H87" s="507"/>
      <c r="I87" s="507"/>
    </row>
  </sheetData>
  <mergeCells count="174">
    <mergeCell ref="C85:E85"/>
    <mergeCell ref="H85:I85"/>
    <mergeCell ref="C86:E86"/>
    <mergeCell ref="H86:I86"/>
    <mergeCell ref="C87:E87"/>
    <mergeCell ref="H87:I87"/>
    <mergeCell ref="C82:E82"/>
    <mergeCell ref="H82:I82"/>
    <mergeCell ref="C83:E83"/>
    <mergeCell ref="H83:I83"/>
    <mergeCell ref="C84:E84"/>
    <mergeCell ref="H84:I84"/>
    <mergeCell ref="C79:E79"/>
    <mergeCell ref="H79:I79"/>
    <mergeCell ref="C80:E80"/>
    <mergeCell ref="H80:I80"/>
    <mergeCell ref="C81:E81"/>
    <mergeCell ref="H81:I81"/>
    <mergeCell ref="C76:E76"/>
    <mergeCell ref="H76:I76"/>
    <mergeCell ref="C77:E77"/>
    <mergeCell ref="H77:I77"/>
    <mergeCell ref="C78:E78"/>
    <mergeCell ref="H78:I78"/>
    <mergeCell ref="C73:E73"/>
    <mergeCell ref="H73:I73"/>
    <mergeCell ref="C74:E74"/>
    <mergeCell ref="H74:I74"/>
    <mergeCell ref="C75:E75"/>
    <mergeCell ref="H75:I75"/>
    <mergeCell ref="C70:E70"/>
    <mergeCell ref="H70:I70"/>
    <mergeCell ref="C71:E71"/>
    <mergeCell ref="H71:I71"/>
    <mergeCell ref="C72:E72"/>
    <mergeCell ref="H72:I72"/>
    <mergeCell ref="C67:E67"/>
    <mergeCell ref="H67:I67"/>
    <mergeCell ref="C68:E68"/>
    <mergeCell ref="H68:I68"/>
    <mergeCell ref="C69:E69"/>
    <mergeCell ref="H69:I69"/>
    <mergeCell ref="C64:E64"/>
    <mergeCell ref="H64:I64"/>
    <mergeCell ref="C65:E65"/>
    <mergeCell ref="H65:I65"/>
    <mergeCell ref="C66:E66"/>
    <mergeCell ref="H66:I66"/>
    <mergeCell ref="C61:E61"/>
    <mergeCell ref="H61:I61"/>
    <mergeCell ref="C62:E62"/>
    <mergeCell ref="H62:I62"/>
    <mergeCell ref="C63:E63"/>
    <mergeCell ref="H63:I63"/>
    <mergeCell ref="C58:E58"/>
    <mergeCell ref="H58:I58"/>
    <mergeCell ref="C59:E59"/>
    <mergeCell ref="H59:I59"/>
    <mergeCell ref="C60:E60"/>
    <mergeCell ref="H60:I60"/>
    <mergeCell ref="C55:E55"/>
    <mergeCell ref="H55:I55"/>
    <mergeCell ref="C56:E56"/>
    <mergeCell ref="H56:I56"/>
    <mergeCell ref="C57:E57"/>
    <mergeCell ref="H57:I57"/>
    <mergeCell ref="C52:E52"/>
    <mergeCell ref="H52:I52"/>
    <mergeCell ref="C53:E53"/>
    <mergeCell ref="H53:I53"/>
    <mergeCell ref="C54:E54"/>
    <mergeCell ref="H54:I54"/>
    <mergeCell ref="C49:E49"/>
    <mergeCell ref="H49:I49"/>
    <mergeCell ref="C50:E50"/>
    <mergeCell ref="H50:I50"/>
    <mergeCell ref="C51:E51"/>
    <mergeCell ref="H51:I51"/>
    <mergeCell ref="C46:E46"/>
    <mergeCell ref="H46:I46"/>
    <mergeCell ref="C47:E47"/>
    <mergeCell ref="H47:I47"/>
    <mergeCell ref="C48:E48"/>
    <mergeCell ref="H48:I48"/>
    <mergeCell ref="C43:E43"/>
    <mergeCell ref="H43:I43"/>
    <mergeCell ref="C44:E44"/>
    <mergeCell ref="H44:I44"/>
    <mergeCell ref="C45:E45"/>
    <mergeCell ref="H45:I45"/>
    <mergeCell ref="C40:E40"/>
    <mergeCell ref="H40:I40"/>
    <mergeCell ref="C41:E41"/>
    <mergeCell ref="H41:I41"/>
    <mergeCell ref="C42:E42"/>
    <mergeCell ref="H42:I42"/>
    <mergeCell ref="C37:E37"/>
    <mergeCell ref="H37:I37"/>
    <mergeCell ref="C38:E38"/>
    <mergeCell ref="H38:I38"/>
    <mergeCell ref="C39:E39"/>
    <mergeCell ref="H39:I39"/>
    <mergeCell ref="C34:E34"/>
    <mergeCell ref="H34:I34"/>
    <mergeCell ref="C35:E35"/>
    <mergeCell ref="H35:I35"/>
    <mergeCell ref="C36:E36"/>
    <mergeCell ref="H36:I36"/>
    <mergeCell ref="C31:E31"/>
    <mergeCell ref="H31:I31"/>
    <mergeCell ref="C32:E32"/>
    <mergeCell ref="H32:I32"/>
    <mergeCell ref="C33:E33"/>
    <mergeCell ref="H33:I33"/>
    <mergeCell ref="C28:E28"/>
    <mergeCell ref="H28:I28"/>
    <mergeCell ref="C29:E29"/>
    <mergeCell ref="H29:I29"/>
    <mergeCell ref="C30:E30"/>
    <mergeCell ref="H30:I30"/>
    <mergeCell ref="C24:E24"/>
    <mergeCell ref="H24:I24"/>
    <mergeCell ref="C25:E25"/>
    <mergeCell ref="H25:I25"/>
    <mergeCell ref="C26:E26"/>
    <mergeCell ref="C27:E27"/>
    <mergeCell ref="H27:I27"/>
    <mergeCell ref="C21:E21"/>
    <mergeCell ref="H21:I21"/>
    <mergeCell ref="C22:E22"/>
    <mergeCell ref="H22:I22"/>
    <mergeCell ref="C23:E23"/>
    <mergeCell ref="H23:I23"/>
    <mergeCell ref="C18:E18"/>
    <mergeCell ref="H18:I18"/>
    <mergeCell ref="C19:E19"/>
    <mergeCell ref="H19:I19"/>
    <mergeCell ref="C20:E20"/>
    <mergeCell ref="H20:I20"/>
    <mergeCell ref="C12:D12"/>
    <mergeCell ref="C13:D13"/>
    <mergeCell ref="B15:I15"/>
    <mergeCell ref="A16:E16"/>
    <mergeCell ref="F16:I16"/>
    <mergeCell ref="C17:E17"/>
    <mergeCell ref="H17:I17"/>
    <mergeCell ref="E12:F12"/>
    <mergeCell ref="E13:F13"/>
    <mergeCell ref="G12:H12"/>
    <mergeCell ref="G13:H13"/>
    <mergeCell ref="C6:D6"/>
    <mergeCell ref="C7:D7"/>
    <mergeCell ref="C8:D8"/>
    <mergeCell ref="C9:D9"/>
    <mergeCell ref="C10:D10"/>
    <mergeCell ref="C11:D11"/>
    <mergeCell ref="C2:H2"/>
    <mergeCell ref="C3:F3"/>
    <mergeCell ref="G3:H3"/>
    <mergeCell ref="C4:D5"/>
    <mergeCell ref="E4:F5"/>
    <mergeCell ref="G4:H5"/>
    <mergeCell ref="G6:H6"/>
    <mergeCell ref="G7:H7"/>
    <mergeCell ref="G8:H8"/>
    <mergeCell ref="G9:H9"/>
    <mergeCell ref="G10:H10"/>
    <mergeCell ref="G11:H11"/>
    <mergeCell ref="E6:F6"/>
    <mergeCell ref="E7:F7"/>
    <mergeCell ref="E8:F8"/>
    <mergeCell ref="E9:F9"/>
    <mergeCell ref="E10:F10"/>
    <mergeCell ref="E11:F11"/>
  </mergeCells>
  <pageMargins left="0.7" right="0.7" top="0.75" bottom="0.75" header="0.3" footer="0.3"/>
  <pageSetup paperSize="9" scale="77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opLeftCell="A7" zoomScaleNormal="100" workbookViewId="0">
      <selection activeCell="C20" sqref="C20:E20"/>
    </sheetView>
  </sheetViews>
  <sheetFormatPr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1" width="9.140625" style="125"/>
  </cols>
  <sheetData>
    <row r="1" spans="1:9" ht="15.75" thickBot="1" x14ac:dyDescent="0.3"/>
    <row r="2" spans="1:9" ht="21.75" customHeight="1" x14ac:dyDescent="0.35">
      <c r="C2" s="589" t="s">
        <v>1015</v>
      </c>
      <c r="D2" s="590"/>
      <c r="E2" s="590"/>
      <c r="F2" s="590"/>
      <c r="G2" s="590"/>
      <c r="H2" s="591"/>
    </row>
    <row r="3" spans="1:9" ht="21.75" customHeight="1" x14ac:dyDescent="0.25">
      <c r="C3" s="592" t="s">
        <v>748</v>
      </c>
      <c r="D3" s="593"/>
      <c r="E3" s="593"/>
      <c r="F3" s="594"/>
      <c r="G3" s="616">
        <v>144597</v>
      </c>
      <c r="H3" s="617"/>
    </row>
    <row r="4" spans="1:9" x14ac:dyDescent="0.25">
      <c r="C4" s="598"/>
      <c r="D4" s="507"/>
      <c r="E4" s="618" t="s">
        <v>0</v>
      </c>
      <c r="F4" s="619"/>
      <c r="G4" s="618" t="s">
        <v>1003</v>
      </c>
      <c r="H4" s="622"/>
    </row>
    <row r="5" spans="1:9" x14ac:dyDescent="0.25">
      <c r="C5" s="598"/>
      <c r="D5" s="507"/>
      <c r="E5" s="620"/>
      <c r="F5" s="621"/>
      <c r="G5" s="620"/>
      <c r="H5" s="623"/>
    </row>
    <row r="6" spans="1:9" ht="30.75" customHeight="1" x14ac:dyDescent="0.25">
      <c r="C6" s="583" t="s">
        <v>1016</v>
      </c>
      <c r="D6" s="584"/>
      <c r="E6" s="541">
        <v>56995.65</v>
      </c>
      <c r="F6" s="542"/>
      <c r="G6" s="541">
        <v>13189.44</v>
      </c>
      <c r="H6" s="624"/>
    </row>
    <row r="7" spans="1:9" x14ac:dyDescent="0.25">
      <c r="C7" s="585" t="s">
        <v>1018</v>
      </c>
      <c r="D7" s="586"/>
      <c r="E7" s="541">
        <v>81430.649999999994</v>
      </c>
      <c r="F7" s="542"/>
      <c r="G7" s="541">
        <v>83895.02</v>
      </c>
      <c r="H7" s="624"/>
    </row>
    <row r="8" spans="1:9" s="125" customFormat="1" x14ac:dyDescent="0.25">
      <c r="C8" s="587" t="s">
        <v>840</v>
      </c>
      <c r="D8" s="588"/>
      <c r="E8" s="541">
        <v>0</v>
      </c>
      <c r="F8" s="542"/>
      <c r="G8" s="541">
        <v>0</v>
      </c>
      <c r="H8" s="624"/>
    </row>
    <row r="9" spans="1:9" s="125" customFormat="1" x14ac:dyDescent="0.25">
      <c r="C9" s="587" t="s">
        <v>996</v>
      </c>
      <c r="D9" s="588"/>
      <c r="E9" s="541">
        <v>430</v>
      </c>
      <c r="F9" s="542"/>
      <c r="G9" s="541">
        <v>200</v>
      </c>
      <c r="H9" s="624"/>
    </row>
    <row r="10" spans="1:9" s="125" customFormat="1" x14ac:dyDescent="0.25">
      <c r="C10" s="587" t="s">
        <v>1005</v>
      </c>
      <c r="D10" s="588"/>
      <c r="E10" s="541">
        <v>86800</v>
      </c>
      <c r="F10" s="542"/>
      <c r="G10" s="541">
        <v>0</v>
      </c>
      <c r="H10" s="624"/>
    </row>
    <row r="11" spans="1:9" s="125" customFormat="1" x14ac:dyDescent="0.25">
      <c r="C11" s="585" t="s">
        <v>6</v>
      </c>
      <c r="D11" s="586"/>
      <c r="E11" s="541">
        <v>169474.9</v>
      </c>
      <c r="F11" s="542"/>
      <c r="G11" s="541">
        <v>87806.080000000002</v>
      </c>
      <c r="H11" s="624"/>
    </row>
    <row r="12" spans="1:9" s="125" customFormat="1" ht="36.75" customHeight="1" thickBot="1" x14ac:dyDescent="0.3">
      <c r="C12" s="602" t="s">
        <v>1017</v>
      </c>
      <c r="D12" s="603"/>
      <c r="E12" s="636">
        <f>E6+E7+E8+E9+E10-E11</f>
        <v>56181.399999999994</v>
      </c>
      <c r="F12" s="637"/>
      <c r="G12" s="636">
        <f>G6+G7+G8+G9+G10-G11</f>
        <v>9478.3800000000047</v>
      </c>
      <c r="H12" s="637"/>
    </row>
    <row r="13" spans="1:9" s="125" customFormat="1" ht="15.75" customHeight="1" thickBot="1" x14ac:dyDescent="0.3">
      <c r="C13" s="188"/>
      <c r="D13" s="188"/>
      <c r="E13" s="189"/>
      <c r="F13" s="189"/>
      <c r="G13" s="189"/>
      <c r="H13" s="189"/>
    </row>
    <row r="14" spans="1:9" s="125" customFormat="1" ht="15.75" customHeight="1" thickBot="1" x14ac:dyDescent="0.3">
      <c r="B14" s="628" t="s">
        <v>7</v>
      </c>
      <c r="C14" s="629"/>
      <c r="D14" s="629"/>
      <c r="E14" s="629"/>
      <c r="F14" s="630"/>
      <c r="G14" s="630"/>
      <c r="H14" s="630"/>
      <c r="I14" s="631"/>
    </row>
    <row r="15" spans="1:9" s="125" customFormat="1" ht="15.75" thickBot="1" x14ac:dyDescent="0.3">
      <c r="A15" s="632" t="s">
        <v>0</v>
      </c>
      <c r="B15" s="630"/>
      <c r="C15" s="630"/>
      <c r="D15" s="630"/>
      <c r="E15" s="631"/>
      <c r="F15" s="633" t="s">
        <v>1003</v>
      </c>
      <c r="G15" s="634"/>
      <c r="H15" s="634"/>
      <c r="I15" s="635"/>
    </row>
    <row r="16" spans="1:9" s="125" customForma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x14ac:dyDescent="0.25">
      <c r="A17" s="149">
        <v>44805</v>
      </c>
      <c r="B17" s="184">
        <v>179</v>
      </c>
      <c r="C17" s="627" t="s">
        <v>529</v>
      </c>
      <c r="D17" s="627"/>
      <c r="E17" s="627"/>
      <c r="F17" s="149">
        <v>44805</v>
      </c>
      <c r="G17" s="171">
        <v>80.34</v>
      </c>
      <c r="H17" s="626" t="s">
        <v>1013</v>
      </c>
      <c r="I17" s="626"/>
    </row>
    <row r="18" spans="1:9" s="125" customFormat="1" x14ac:dyDescent="0.25">
      <c r="A18" s="149">
        <v>44805</v>
      </c>
      <c r="B18" s="184">
        <v>230.25</v>
      </c>
      <c r="C18" s="627" t="s">
        <v>727</v>
      </c>
      <c r="D18" s="627"/>
      <c r="E18" s="627"/>
      <c r="F18" s="149">
        <v>44805</v>
      </c>
      <c r="G18" s="171">
        <v>20000</v>
      </c>
      <c r="H18" s="482" t="s">
        <v>1014</v>
      </c>
      <c r="I18" s="482"/>
    </row>
    <row r="19" spans="1:9" s="125" customFormat="1" x14ac:dyDescent="0.25">
      <c r="A19" s="149">
        <v>44809</v>
      </c>
      <c r="B19" s="162">
        <v>4000</v>
      </c>
      <c r="C19" s="638" t="s">
        <v>1008</v>
      </c>
      <c r="D19" s="639"/>
      <c r="E19" s="640"/>
      <c r="F19" s="149">
        <v>44806</v>
      </c>
      <c r="G19" s="171">
        <v>107.33</v>
      </c>
      <c r="H19" s="626" t="s">
        <v>1013</v>
      </c>
      <c r="I19" s="626"/>
    </row>
    <row r="20" spans="1:9" s="125" customFormat="1" x14ac:dyDescent="0.25">
      <c r="A20" s="149">
        <v>44809</v>
      </c>
      <c r="B20" s="163">
        <v>3.27</v>
      </c>
      <c r="C20" s="638" t="s">
        <v>217</v>
      </c>
      <c r="D20" s="639"/>
      <c r="E20" s="640"/>
      <c r="F20" s="149">
        <v>44807</v>
      </c>
      <c r="G20" s="171">
        <v>23.45</v>
      </c>
      <c r="H20" s="626" t="s">
        <v>1013</v>
      </c>
      <c r="I20" s="626"/>
    </row>
    <row r="21" spans="1:9" s="125" customFormat="1" x14ac:dyDescent="0.25">
      <c r="A21" s="149">
        <v>44809</v>
      </c>
      <c r="B21" s="190">
        <v>78313.37</v>
      </c>
      <c r="C21" s="638" t="s">
        <v>1050</v>
      </c>
      <c r="D21" s="639"/>
      <c r="E21" s="640"/>
      <c r="F21" s="149">
        <v>44808</v>
      </c>
      <c r="G21" s="171">
        <v>15.03</v>
      </c>
      <c r="H21" s="626" t="s">
        <v>1013</v>
      </c>
      <c r="I21" s="626"/>
    </row>
    <row r="22" spans="1:9" s="125" customFormat="1" x14ac:dyDescent="0.25">
      <c r="A22" s="149">
        <v>44809</v>
      </c>
      <c r="B22" s="190">
        <v>5782</v>
      </c>
      <c r="C22" s="491" t="s">
        <v>1021</v>
      </c>
      <c r="D22" s="512"/>
      <c r="E22" s="543"/>
      <c r="F22" s="149">
        <v>44809</v>
      </c>
      <c r="G22" s="171">
        <v>7.2</v>
      </c>
      <c r="H22" s="626" t="s">
        <v>1013</v>
      </c>
      <c r="I22" s="626"/>
    </row>
    <row r="23" spans="1:9" s="125" customFormat="1" x14ac:dyDescent="0.25">
      <c r="A23" s="149">
        <v>44809</v>
      </c>
      <c r="B23" s="163">
        <v>3.27</v>
      </c>
      <c r="C23" s="638" t="s">
        <v>217</v>
      </c>
      <c r="D23" s="639"/>
      <c r="E23" s="640"/>
      <c r="F23" s="149">
        <v>44809</v>
      </c>
      <c r="G23" s="171">
        <v>14000</v>
      </c>
      <c r="H23" s="482" t="s">
        <v>1014</v>
      </c>
      <c r="I23" s="482"/>
    </row>
    <row r="24" spans="1:9" s="125" customFormat="1" x14ac:dyDescent="0.25">
      <c r="A24" s="149">
        <v>44810</v>
      </c>
      <c r="B24" s="191">
        <v>2029.6</v>
      </c>
      <c r="C24" s="638" t="s">
        <v>1022</v>
      </c>
      <c r="D24" s="639"/>
      <c r="E24" s="640"/>
      <c r="F24" s="149">
        <v>44810</v>
      </c>
      <c r="G24" s="166">
        <v>115.5</v>
      </c>
      <c r="H24" s="626" t="s">
        <v>1013</v>
      </c>
      <c r="I24" s="626"/>
    </row>
    <row r="25" spans="1:9" s="125" customFormat="1" x14ac:dyDescent="0.25">
      <c r="A25" s="149">
        <v>44810</v>
      </c>
      <c r="B25" s="163">
        <v>3.27</v>
      </c>
      <c r="C25" s="638" t="s">
        <v>217</v>
      </c>
      <c r="D25" s="639"/>
      <c r="E25" s="640"/>
      <c r="F25" s="149">
        <v>44811</v>
      </c>
      <c r="G25" s="171">
        <v>2.92</v>
      </c>
      <c r="H25" s="626" t="s">
        <v>1013</v>
      </c>
      <c r="I25" s="626"/>
    </row>
    <row r="26" spans="1:9" s="125" customFormat="1" x14ac:dyDescent="0.25">
      <c r="A26" s="149">
        <v>44810</v>
      </c>
      <c r="B26" s="191">
        <v>883.82</v>
      </c>
      <c r="C26" s="638" t="s">
        <v>1023</v>
      </c>
      <c r="D26" s="639"/>
      <c r="E26" s="640"/>
      <c r="F26" s="149">
        <v>44812</v>
      </c>
      <c r="G26" s="162">
        <v>11.74</v>
      </c>
      <c r="H26" s="626" t="s">
        <v>1013</v>
      </c>
      <c r="I26" s="626"/>
    </row>
    <row r="27" spans="1:9" s="125" customFormat="1" x14ac:dyDescent="0.25">
      <c r="A27" s="149">
        <v>44810</v>
      </c>
      <c r="B27" s="191">
        <v>1.63</v>
      </c>
      <c r="C27" s="638" t="s">
        <v>217</v>
      </c>
      <c r="D27" s="639"/>
      <c r="E27" s="640"/>
      <c r="F27" s="149">
        <v>44813</v>
      </c>
      <c r="G27" s="162">
        <v>11.13</v>
      </c>
      <c r="H27" s="626" t="s">
        <v>1013</v>
      </c>
      <c r="I27" s="626"/>
    </row>
    <row r="28" spans="1:9" s="125" customFormat="1" x14ac:dyDescent="0.25">
      <c r="A28" s="149">
        <v>44811</v>
      </c>
      <c r="B28" s="191">
        <v>944</v>
      </c>
      <c r="C28" s="638" t="s">
        <v>1024</v>
      </c>
      <c r="D28" s="639"/>
      <c r="E28" s="640"/>
      <c r="F28" s="149">
        <v>44814</v>
      </c>
      <c r="G28" s="162">
        <v>22.67</v>
      </c>
      <c r="H28" s="626" t="s">
        <v>1013</v>
      </c>
      <c r="I28" s="626"/>
    </row>
    <row r="29" spans="1:9" s="125" customFormat="1" x14ac:dyDescent="0.25">
      <c r="A29" s="149">
        <v>44811</v>
      </c>
      <c r="B29" s="191">
        <v>1.63</v>
      </c>
      <c r="C29" s="638" t="s">
        <v>217</v>
      </c>
      <c r="D29" s="639"/>
      <c r="E29" s="640"/>
      <c r="F29" s="149">
        <v>44815</v>
      </c>
      <c r="G29" s="162">
        <v>11.22</v>
      </c>
      <c r="H29" s="626" t="s">
        <v>1013</v>
      </c>
      <c r="I29" s="626"/>
    </row>
    <row r="30" spans="1:9" s="125" customFormat="1" x14ac:dyDescent="0.25">
      <c r="A30" s="149">
        <v>44811</v>
      </c>
      <c r="B30" s="191">
        <v>1000</v>
      </c>
      <c r="C30" s="491" t="s">
        <v>628</v>
      </c>
      <c r="D30" s="512"/>
      <c r="E30" s="543"/>
      <c r="F30" s="149">
        <v>44816</v>
      </c>
      <c r="G30" s="162">
        <v>9.17</v>
      </c>
      <c r="H30" s="626" t="s">
        <v>1013</v>
      </c>
      <c r="I30" s="626"/>
    </row>
    <row r="31" spans="1:9" s="125" customFormat="1" x14ac:dyDescent="0.25">
      <c r="A31" s="149">
        <v>44811</v>
      </c>
      <c r="B31" s="191">
        <v>1.63</v>
      </c>
      <c r="C31" s="638" t="s">
        <v>217</v>
      </c>
      <c r="D31" s="639"/>
      <c r="E31" s="640"/>
      <c r="F31" s="149">
        <v>44818</v>
      </c>
      <c r="G31" s="162">
        <v>18.940000000000001</v>
      </c>
      <c r="H31" s="626" t="s">
        <v>1013</v>
      </c>
      <c r="I31" s="626"/>
    </row>
    <row r="32" spans="1:9" s="125" customFormat="1" x14ac:dyDescent="0.25">
      <c r="A32" s="149">
        <v>44811</v>
      </c>
      <c r="B32" s="191">
        <v>873</v>
      </c>
      <c r="C32" s="491" t="s">
        <v>239</v>
      </c>
      <c r="D32" s="512"/>
      <c r="E32" s="543"/>
      <c r="F32" s="149">
        <v>44819</v>
      </c>
      <c r="G32" s="162">
        <v>25.16</v>
      </c>
      <c r="H32" s="626" t="s">
        <v>1013</v>
      </c>
      <c r="I32" s="626"/>
    </row>
    <row r="33" spans="1:9" s="125" customFormat="1" x14ac:dyDescent="0.25">
      <c r="A33" s="149">
        <v>44813</v>
      </c>
      <c r="B33" s="191">
        <v>1000</v>
      </c>
      <c r="C33" s="491" t="s">
        <v>628</v>
      </c>
      <c r="D33" s="512"/>
      <c r="E33" s="543"/>
      <c r="F33" s="149">
        <v>44820</v>
      </c>
      <c r="G33" s="162">
        <v>12500</v>
      </c>
      <c r="H33" s="482" t="s">
        <v>1014</v>
      </c>
      <c r="I33" s="482"/>
    </row>
    <row r="34" spans="1:9" s="125" customFormat="1" x14ac:dyDescent="0.25">
      <c r="A34" s="149">
        <v>44813</v>
      </c>
      <c r="B34" s="191">
        <v>1.63</v>
      </c>
      <c r="C34" s="638" t="s">
        <v>217</v>
      </c>
      <c r="D34" s="639"/>
      <c r="E34" s="640"/>
      <c r="F34" s="149">
        <v>44820</v>
      </c>
      <c r="G34" s="198">
        <v>17.940000000000001</v>
      </c>
      <c r="H34" s="626" t="s">
        <v>1013</v>
      </c>
      <c r="I34" s="626"/>
    </row>
    <row r="35" spans="1:9" s="125" customFormat="1" x14ac:dyDescent="0.25">
      <c r="A35" s="173">
        <v>44816</v>
      </c>
      <c r="B35" s="171">
        <v>139.80000000000001</v>
      </c>
      <c r="C35" s="491" t="s">
        <v>273</v>
      </c>
      <c r="D35" s="512"/>
      <c r="E35" s="543"/>
      <c r="F35" s="149">
        <v>44821</v>
      </c>
      <c r="G35" s="162">
        <v>20.8</v>
      </c>
      <c r="H35" s="626" t="s">
        <v>1013</v>
      </c>
      <c r="I35" s="626"/>
    </row>
    <row r="36" spans="1:9" s="125" customFormat="1" x14ac:dyDescent="0.25">
      <c r="A36" s="173">
        <v>44816</v>
      </c>
      <c r="B36" s="191">
        <v>1000</v>
      </c>
      <c r="C36" s="491" t="s">
        <v>628</v>
      </c>
      <c r="D36" s="512"/>
      <c r="E36" s="543"/>
      <c r="F36" s="149">
        <v>44822</v>
      </c>
      <c r="G36" s="162">
        <v>29.76</v>
      </c>
      <c r="H36" s="626" t="s">
        <v>1013</v>
      </c>
      <c r="I36" s="626"/>
    </row>
    <row r="37" spans="1:9" s="125" customFormat="1" x14ac:dyDescent="0.25">
      <c r="A37" s="173">
        <v>44816</v>
      </c>
      <c r="B37" s="171">
        <v>2.44</v>
      </c>
      <c r="C37" s="638" t="s">
        <v>217</v>
      </c>
      <c r="D37" s="639"/>
      <c r="E37" s="640"/>
      <c r="F37" s="149">
        <v>44823</v>
      </c>
      <c r="G37" s="162">
        <v>21.33</v>
      </c>
      <c r="H37" s="626" t="s">
        <v>1013</v>
      </c>
      <c r="I37" s="626"/>
    </row>
    <row r="38" spans="1:9" s="125" customFormat="1" x14ac:dyDescent="0.25">
      <c r="A38" s="173">
        <v>44818</v>
      </c>
      <c r="B38" s="163">
        <v>4000</v>
      </c>
      <c r="C38" s="491" t="s">
        <v>628</v>
      </c>
      <c r="D38" s="512"/>
      <c r="E38" s="543"/>
      <c r="F38" s="149">
        <v>44825</v>
      </c>
      <c r="G38" s="162">
        <v>86.12</v>
      </c>
      <c r="H38" s="626" t="s">
        <v>1013</v>
      </c>
      <c r="I38" s="626"/>
    </row>
    <row r="39" spans="1:9" s="125" customFormat="1" x14ac:dyDescent="0.25">
      <c r="A39" s="173">
        <v>44818</v>
      </c>
      <c r="B39" s="171">
        <v>4.8899999999999997</v>
      </c>
      <c r="C39" s="638" t="s">
        <v>217</v>
      </c>
      <c r="D39" s="639"/>
      <c r="E39" s="640"/>
      <c r="F39" s="149">
        <v>44826</v>
      </c>
      <c r="G39" s="162">
        <v>31.97</v>
      </c>
      <c r="H39" s="626" t="s">
        <v>1013</v>
      </c>
      <c r="I39" s="626"/>
    </row>
    <row r="40" spans="1:9" s="125" customFormat="1" x14ac:dyDescent="0.25">
      <c r="A40" s="173">
        <v>44819</v>
      </c>
      <c r="B40" s="163">
        <v>500</v>
      </c>
      <c r="C40" s="491" t="s">
        <v>628</v>
      </c>
      <c r="D40" s="512"/>
      <c r="E40" s="543"/>
      <c r="F40" s="149">
        <v>44827</v>
      </c>
      <c r="G40" s="162">
        <v>51.01</v>
      </c>
      <c r="H40" s="626" t="s">
        <v>1013</v>
      </c>
      <c r="I40" s="626"/>
    </row>
    <row r="41" spans="1:9" s="125" customFormat="1" x14ac:dyDescent="0.25">
      <c r="A41" s="173">
        <v>44819</v>
      </c>
      <c r="B41" s="191">
        <v>1.63</v>
      </c>
      <c r="C41" s="638" t="s">
        <v>217</v>
      </c>
      <c r="D41" s="639"/>
      <c r="E41" s="640"/>
      <c r="F41" s="149">
        <v>44828</v>
      </c>
      <c r="G41" s="162">
        <v>11.1</v>
      </c>
      <c r="H41" s="626" t="s">
        <v>1013</v>
      </c>
      <c r="I41" s="626"/>
    </row>
    <row r="42" spans="1:9" s="125" customFormat="1" x14ac:dyDescent="0.25">
      <c r="A42" s="173">
        <v>44819</v>
      </c>
      <c r="B42" s="190">
        <v>7166</v>
      </c>
      <c r="C42" s="491" t="s">
        <v>1025</v>
      </c>
      <c r="D42" s="512"/>
      <c r="E42" s="543"/>
      <c r="F42" s="149">
        <v>44829</v>
      </c>
      <c r="G42" s="162">
        <v>33.92</v>
      </c>
      <c r="H42" s="626" t="s">
        <v>1013</v>
      </c>
      <c r="I42" s="626"/>
    </row>
    <row r="43" spans="1:9" s="125" customFormat="1" x14ac:dyDescent="0.25">
      <c r="A43" s="149">
        <v>44820</v>
      </c>
      <c r="B43" s="184">
        <v>171</v>
      </c>
      <c r="C43" s="491" t="s">
        <v>529</v>
      </c>
      <c r="D43" s="512"/>
      <c r="E43" s="543"/>
      <c r="F43" s="149">
        <v>44830</v>
      </c>
      <c r="G43" s="162">
        <v>21.68</v>
      </c>
      <c r="H43" s="626" t="s">
        <v>1013</v>
      </c>
      <c r="I43" s="626"/>
    </row>
    <row r="44" spans="1:9" s="125" customFormat="1" x14ac:dyDescent="0.25">
      <c r="A44" s="149">
        <v>44820</v>
      </c>
      <c r="B44" s="171">
        <v>1780</v>
      </c>
      <c r="C44" s="627" t="s">
        <v>1006</v>
      </c>
      <c r="D44" s="627"/>
      <c r="E44" s="627"/>
      <c r="F44" s="149">
        <v>44830</v>
      </c>
      <c r="G44" s="162">
        <v>29200</v>
      </c>
      <c r="H44" s="482" t="s">
        <v>1014</v>
      </c>
      <c r="I44" s="482"/>
    </row>
    <row r="45" spans="1:9" s="125" customFormat="1" x14ac:dyDescent="0.25">
      <c r="A45" s="149">
        <v>44820</v>
      </c>
      <c r="B45" s="171">
        <v>3.27</v>
      </c>
      <c r="C45" s="638" t="s">
        <v>217</v>
      </c>
      <c r="D45" s="639"/>
      <c r="E45" s="640"/>
      <c r="F45" s="149">
        <v>44832</v>
      </c>
      <c r="G45" s="162">
        <v>72.040000000000006</v>
      </c>
      <c r="H45" s="626" t="s">
        <v>1013</v>
      </c>
      <c r="I45" s="626"/>
    </row>
    <row r="46" spans="1:9" s="125" customFormat="1" x14ac:dyDescent="0.25">
      <c r="A46" s="149">
        <v>44821</v>
      </c>
      <c r="B46" s="171">
        <v>2500</v>
      </c>
      <c r="C46" s="491" t="s">
        <v>628</v>
      </c>
      <c r="D46" s="512"/>
      <c r="E46" s="543"/>
      <c r="F46" s="149">
        <v>44833</v>
      </c>
      <c r="G46" s="162">
        <v>47.26</v>
      </c>
      <c r="H46" s="626" t="s">
        <v>1013</v>
      </c>
      <c r="I46" s="626"/>
    </row>
    <row r="47" spans="1:9" s="125" customFormat="1" x14ac:dyDescent="0.25">
      <c r="A47" s="149">
        <v>44821</v>
      </c>
      <c r="B47" s="171">
        <v>4.8899999999999997</v>
      </c>
      <c r="C47" s="638" t="s">
        <v>217</v>
      </c>
      <c r="D47" s="639"/>
      <c r="E47" s="640"/>
      <c r="F47" s="149">
        <v>44833</v>
      </c>
      <c r="G47" s="162">
        <v>11100</v>
      </c>
      <c r="H47" s="482" t="s">
        <v>1014</v>
      </c>
      <c r="I47" s="482"/>
    </row>
    <row r="48" spans="1:9" s="125" customFormat="1" x14ac:dyDescent="0.25">
      <c r="A48" s="149">
        <v>44823</v>
      </c>
      <c r="B48" s="163">
        <v>3050</v>
      </c>
      <c r="C48" s="627" t="s">
        <v>1006</v>
      </c>
      <c r="D48" s="627"/>
      <c r="E48" s="627"/>
      <c r="F48" s="149">
        <v>44834</v>
      </c>
      <c r="G48" s="162">
        <v>99.35</v>
      </c>
      <c r="H48" s="626" t="s">
        <v>1013</v>
      </c>
      <c r="I48" s="626"/>
    </row>
    <row r="49" spans="1:9" s="125" customFormat="1" x14ac:dyDescent="0.25">
      <c r="A49" s="149">
        <v>44823</v>
      </c>
      <c r="B49" s="171">
        <v>3.27</v>
      </c>
      <c r="C49" s="638" t="s">
        <v>217</v>
      </c>
      <c r="D49" s="639"/>
      <c r="E49" s="640"/>
      <c r="F49" s="197"/>
      <c r="G49" s="162"/>
      <c r="H49" s="647"/>
      <c r="I49" s="648"/>
    </row>
    <row r="50" spans="1:9" s="125" customFormat="1" x14ac:dyDescent="0.25">
      <c r="A50" s="149">
        <v>44824</v>
      </c>
      <c r="B50" s="171">
        <v>3150</v>
      </c>
      <c r="C50" s="491" t="s">
        <v>1026</v>
      </c>
      <c r="D50" s="512"/>
      <c r="E50" s="543"/>
      <c r="F50" s="197"/>
      <c r="G50" s="162"/>
      <c r="H50" s="647"/>
      <c r="I50" s="648"/>
    </row>
    <row r="51" spans="1:9" s="125" customFormat="1" x14ac:dyDescent="0.25">
      <c r="A51" s="149">
        <v>44824</v>
      </c>
      <c r="B51" s="171">
        <v>3.27</v>
      </c>
      <c r="C51" s="638" t="s">
        <v>217</v>
      </c>
      <c r="D51" s="639"/>
      <c r="E51" s="640"/>
      <c r="F51" s="197"/>
      <c r="G51" s="162"/>
      <c r="H51" s="647"/>
      <c r="I51" s="648"/>
    </row>
    <row r="52" spans="1:9" s="125" customFormat="1" x14ac:dyDescent="0.25">
      <c r="A52" s="149">
        <v>44824</v>
      </c>
      <c r="B52" s="185">
        <v>500</v>
      </c>
      <c r="C52" s="491" t="s">
        <v>628</v>
      </c>
      <c r="D52" s="512"/>
      <c r="E52" s="543"/>
      <c r="F52" s="197"/>
      <c r="G52" s="162"/>
      <c r="H52" s="649"/>
      <c r="I52" s="649"/>
    </row>
    <row r="53" spans="1:9" s="125" customFormat="1" x14ac:dyDescent="0.25">
      <c r="A53" s="149">
        <v>44824</v>
      </c>
      <c r="B53" s="191">
        <v>1.63</v>
      </c>
      <c r="C53" s="638" t="s">
        <v>217</v>
      </c>
      <c r="D53" s="639"/>
      <c r="E53" s="640"/>
      <c r="F53" s="197"/>
      <c r="G53" s="162"/>
      <c r="H53" s="649"/>
      <c r="I53" s="649"/>
    </row>
    <row r="54" spans="1:9" s="125" customFormat="1" x14ac:dyDescent="0.25">
      <c r="A54" s="149">
        <v>44825</v>
      </c>
      <c r="B54" s="185">
        <v>500</v>
      </c>
      <c r="C54" s="491" t="s">
        <v>628</v>
      </c>
      <c r="D54" s="512"/>
      <c r="E54" s="543"/>
      <c r="F54" s="197"/>
      <c r="G54" s="162"/>
      <c r="H54" s="649"/>
      <c r="I54" s="649"/>
    </row>
    <row r="55" spans="1:9" s="125" customFormat="1" x14ac:dyDescent="0.25">
      <c r="A55" s="149">
        <v>44825</v>
      </c>
      <c r="B55" s="191">
        <v>2.44</v>
      </c>
      <c r="C55" s="638" t="s">
        <v>217</v>
      </c>
      <c r="D55" s="639"/>
      <c r="E55" s="640"/>
      <c r="F55" s="196"/>
      <c r="G55" s="199"/>
      <c r="H55" s="649"/>
      <c r="I55" s="649"/>
    </row>
    <row r="56" spans="1:9" s="125" customFormat="1" x14ac:dyDescent="0.25">
      <c r="A56" s="149">
        <v>44827</v>
      </c>
      <c r="B56" s="185">
        <v>350</v>
      </c>
      <c r="C56" s="569" t="s">
        <v>1027</v>
      </c>
      <c r="D56" s="512"/>
      <c r="E56" s="543"/>
      <c r="F56" s="196"/>
      <c r="G56" s="196"/>
      <c r="H56" s="649"/>
      <c r="I56" s="649"/>
    </row>
    <row r="57" spans="1:9" s="125" customFormat="1" x14ac:dyDescent="0.25">
      <c r="A57" s="149">
        <v>44827</v>
      </c>
      <c r="B57" s="191">
        <v>1.63</v>
      </c>
      <c r="C57" s="638" t="s">
        <v>217</v>
      </c>
      <c r="D57" s="639"/>
      <c r="E57" s="640"/>
      <c r="F57" s="196"/>
      <c r="G57" s="196"/>
      <c r="H57" s="649"/>
      <c r="I57" s="649"/>
    </row>
    <row r="58" spans="1:9" s="125" customFormat="1" x14ac:dyDescent="0.25">
      <c r="A58" s="149">
        <v>44830</v>
      </c>
      <c r="B58" s="185">
        <v>5554.35</v>
      </c>
      <c r="C58" s="491" t="s">
        <v>776</v>
      </c>
      <c r="D58" s="512"/>
      <c r="E58" s="543"/>
      <c r="F58" s="196"/>
      <c r="G58" s="196"/>
      <c r="H58" s="649"/>
      <c r="I58" s="649"/>
    </row>
    <row r="59" spans="1:9" s="125" customFormat="1" x14ac:dyDescent="0.25">
      <c r="A59" s="149">
        <v>44830</v>
      </c>
      <c r="B59" s="185">
        <v>500</v>
      </c>
      <c r="C59" s="491" t="s">
        <v>628</v>
      </c>
      <c r="D59" s="512"/>
      <c r="E59" s="543"/>
      <c r="F59" s="196"/>
      <c r="G59" s="196"/>
      <c r="H59" s="649"/>
      <c r="I59" s="649"/>
    </row>
    <row r="60" spans="1:9" s="125" customFormat="1" x14ac:dyDescent="0.25">
      <c r="A60" s="149">
        <v>44830</v>
      </c>
      <c r="B60" s="191">
        <v>1.63</v>
      </c>
      <c r="C60" s="638" t="s">
        <v>217</v>
      </c>
      <c r="D60" s="639"/>
      <c r="E60" s="640"/>
      <c r="F60" s="196"/>
      <c r="G60" s="196"/>
      <c r="H60" s="649"/>
      <c r="I60" s="649"/>
    </row>
    <row r="61" spans="1:9" s="125" customFormat="1" x14ac:dyDescent="0.25">
      <c r="A61" s="173">
        <v>44832</v>
      </c>
      <c r="B61" s="184">
        <v>171</v>
      </c>
      <c r="C61" s="491" t="s">
        <v>529</v>
      </c>
      <c r="D61" s="512"/>
      <c r="E61" s="543"/>
      <c r="F61" s="196"/>
      <c r="G61" s="196"/>
      <c r="H61" s="649"/>
      <c r="I61" s="649"/>
    </row>
    <row r="62" spans="1:9" s="125" customFormat="1" x14ac:dyDescent="0.25">
      <c r="A62" s="173">
        <v>44832</v>
      </c>
      <c r="B62" s="171">
        <v>5500</v>
      </c>
      <c r="C62" s="491" t="s">
        <v>397</v>
      </c>
      <c r="D62" s="512"/>
      <c r="E62" s="543"/>
      <c r="F62" s="196"/>
      <c r="G62" s="196"/>
      <c r="H62" s="649"/>
      <c r="I62" s="649"/>
    </row>
    <row r="63" spans="1:9" s="125" customFormat="1" x14ac:dyDescent="0.25">
      <c r="A63" s="173">
        <v>44832</v>
      </c>
      <c r="B63" s="171">
        <v>3.27</v>
      </c>
      <c r="C63" s="638" t="s">
        <v>217</v>
      </c>
      <c r="D63" s="639"/>
      <c r="E63" s="640"/>
      <c r="F63" s="196"/>
      <c r="G63" s="196"/>
      <c r="H63" s="649"/>
      <c r="I63" s="649"/>
    </row>
    <row r="64" spans="1:9" s="125" customFormat="1" x14ac:dyDescent="0.25">
      <c r="A64" s="173">
        <v>44832</v>
      </c>
      <c r="B64" s="171">
        <v>350</v>
      </c>
      <c r="C64" s="491" t="s">
        <v>1027</v>
      </c>
      <c r="D64" s="512"/>
      <c r="E64" s="543"/>
      <c r="F64" s="196"/>
      <c r="G64" s="196"/>
      <c r="H64" s="649"/>
      <c r="I64" s="649"/>
    </row>
    <row r="65" spans="1:9" s="125" customFormat="1" x14ac:dyDescent="0.25">
      <c r="A65" s="173">
        <v>44832</v>
      </c>
      <c r="B65" s="191">
        <v>1.63</v>
      </c>
      <c r="C65" s="638" t="s">
        <v>217</v>
      </c>
      <c r="D65" s="639"/>
      <c r="E65" s="640"/>
      <c r="F65" s="196"/>
      <c r="G65" s="196"/>
      <c r="H65" s="649"/>
      <c r="I65" s="649"/>
    </row>
    <row r="66" spans="1:9" s="125" customFormat="1" x14ac:dyDescent="0.25">
      <c r="A66" s="173">
        <v>44832</v>
      </c>
      <c r="B66" s="191">
        <v>2.44</v>
      </c>
      <c r="C66" s="638" t="s">
        <v>217</v>
      </c>
      <c r="D66" s="639"/>
      <c r="E66" s="640"/>
      <c r="F66" s="196"/>
      <c r="G66" s="196"/>
      <c r="H66" s="649"/>
      <c r="I66" s="649"/>
    </row>
    <row r="67" spans="1:9" s="125" customFormat="1" x14ac:dyDescent="0.25">
      <c r="A67" s="149">
        <v>44833</v>
      </c>
      <c r="B67" s="171">
        <v>100</v>
      </c>
      <c r="C67" s="491" t="s">
        <v>628</v>
      </c>
      <c r="D67" s="512"/>
      <c r="E67" s="543"/>
      <c r="F67" s="196"/>
      <c r="G67" s="196"/>
      <c r="H67" s="649"/>
      <c r="I67" s="649"/>
    </row>
    <row r="68" spans="1:9" s="125" customFormat="1" x14ac:dyDescent="0.25">
      <c r="A68" s="149">
        <v>44833</v>
      </c>
      <c r="B68" s="191">
        <v>2.44</v>
      </c>
      <c r="C68" s="638" t="s">
        <v>217</v>
      </c>
      <c r="D68" s="639"/>
      <c r="E68" s="640"/>
      <c r="F68" s="196"/>
      <c r="G68" s="196"/>
      <c r="H68" s="649"/>
      <c r="I68" s="649"/>
    </row>
    <row r="69" spans="1:9" s="125" customFormat="1" x14ac:dyDescent="0.25">
      <c r="A69" s="149">
        <v>44834</v>
      </c>
      <c r="B69" s="171">
        <v>31696.71</v>
      </c>
      <c r="C69" s="625" t="s">
        <v>343</v>
      </c>
      <c r="D69" s="625"/>
      <c r="E69" s="625"/>
      <c r="F69" s="196"/>
      <c r="G69" s="196"/>
      <c r="H69" s="649"/>
      <c r="I69" s="649"/>
    </row>
    <row r="70" spans="1:9" s="125" customFormat="1" x14ac:dyDescent="0.25">
      <c r="A70" s="149">
        <v>44834</v>
      </c>
      <c r="B70" s="184">
        <v>1833</v>
      </c>
      <c r="C70" s="491" t="s">
        <v>693</v>
      </c>
      <c r="D70" s="512"/>
      <c r="E70" s="543"/>
      <c r="F70" s="196"/>
      <c r="G70" s="196"/>
      <c r="H70" s="649"/>
      <c r="I70" s="649"/>
    </row>
    <row r="71" spans="1:9" s="125" customFormat="1" x14ac:dyDescent="0.25">
      <c r="A71" s="149">
        <v>44834</v>
      </c>
      <c r="B71" s="184">
        <v>1833</v>
      </c>
      <c r="C71" s="491" t="s">
        <v>289</v>
      </c>
      <c r="D71" s="512"/>
      <c r="E71" s="543"/>
      <c r="F71" s="196"/>
      <c r="G71" s="196"/>
      <c r="H71" s="649"/>
      <c r="I71" s="649"/>
    </row>
    <row r="72" spans="1:9" s="125" customFormat="1" x14ac:dyDescent="0.25">
      <c r="A72" s="149">
        <v>44834</v>
      </c>
      <c r="B72" s="171">
        <v>3.27</v>
      </c>
      <c r="C72" s="638" t="s">
        <v>217</v>
      </c>
      <c r="D72" s="639"/>
      <c r="E72" s="640"/>
      <c r="F72" s="196"/>
      <c r="G72" s="196"/>
      <c r="H72" s="649"/>
      <c r="I72" s="649"/>
    </row>
    <row r="73" spans="1:9" s="125" customFormat="1" x14ac:dyDescent="0.25">
      <c r="A73" s="149">
        <v>44834</v>
      </c>
      <c r="B73" s="184">
        <v>1833</v>
      </c>
      <c r="C73" s="491" t="s">
        <v>692</v>
      </c>
      <c r="D73" s="512"/>
      <c r="E73" s="543"/>
      <c r="F73" s="127"/>
      <c r="G73" s="127"/>
      <c r="H73" s="507"/>
      <c r="I73" s="507"/>
    </row>
    <row r="74" spans="1:9" s="125" customFormat="1" x14ac:dyDescent="0.25">
      <c r="A74" s="149">
        <v>44834</v>
      </c>
      <c r="B74" s="191">
        <v>1.63</v>
      </c>
      <c r="C74" s="638" t="s">
        <v>217</v>
      </c>
      <c r="D74" s="639"/>
      <c r="E74" s="640"/>
      <c r="F74" s="127"/>
      <c r="G74" s="127"/>
      <c r="H74" s="507"/>
      <c r="I74" s="507"/>
    </row>
  </sheetData>
  <mergeCells count="148">
    <mergeCell ref="C67:E67"/>
    <mergeCell ref="H67:I67"/>
    <mergeCell ref="C68:E68"/>
    <mergeCell ref="H68:I68"/>
    <mergeCell ref="C69:E69"/>
    <mergeCell ref="H69:I69"/>
    <mergeCell ref="C64:E64"/>
    <mergeCell ref="H64:I64"/>
    <mergeCell ref="C65:E65"/>
    <mergeCell ref="H65:I65"/>
    <mergeCell ref="C66:E66"/>
    <mergeCell ref="H66:I66"/>
    <mergeCell ref="C73:E73"/>
    <mergeCell ref="H73:I73"/>
    <mergeCell ref="C74:E74"/>
    <mergeCell ref="H74:I74"/>
    <mergeCell ref="C70:E70"/>
    <mergeCell ref="H70:I70"/>
    <mergeCell ref="C71:E71"/>
    <mergeCell ref="H71:I71"/>
    <mergeCell ref="C72:E72"/>
    <mergeCell ref="H72:I72"/>
    <mergeCell ref="H61:I61"/>
    <mergeCell ref="C62:E62"/>
    <mergeCell ref="H62:I62"/>
    <mergeCell ref="C63:E63"/>
    <mergeCell ref="H63:I63"/>
    <mergeCell ref="C58:E58"/>
    <mergeCell ref="H58:I58"/>
    <mergeCell ref="C59:E59"/>
    <mergeCell ref="H59:I59"/>
    <mergeCell ref="C60:E60"/>
    <mergeCell ref="H60:I60"/>
    <mergeCell ref="C61:E61"/>
    <mergeCell ref="C55:E55"/>
    <mergeCell ref="H55:I55"/>
    <mergeCell ref="C56:E56"/>
    <mergeCell ref="H56:I56"/>
    <mergeCell ref="C57:E57"/>
    <mergeCell ref="H57:I57"/>
    <mergeCell ref="C52:E52"/>
    <mergeCell ref="H52:I52"/>
    <mergeCell ref="C53:E53"/>
    <mergeCell ref="H53:I53"/>
    <mergeCell ref="C54:E54"/>
    <mergeCell ref="H54:I54"/>
    <mergeCell ref="C49:E49"/>
    <mergeCell ref="H49:I49"/>
    <mergeCell ref="C50:E50"/>
    <mergeCell ref="H50:I50"/>
    <mergeCell ref="C51:E51"/>
    <mergeCell ref="H51:I51"/>
    <mergeCell ref="C46:E46"/>
    <mergeCell ref="H46:I46"/>
    <mergeCell ref="C47:E47"/>
    <mergeCell ref="H47:I47"/>
    <mergeCell ref="C48:E48"/>
    <mergeCell ref="H48:I48"/>
    <mergeCell ref="C43:E43"/>
    <mergeCell ref="H43:I43"/>
    <mergeCell ref="C44:E44"/>
    <mergeCell ref="H44:I44"/>
    <mergeCell ref="C45:E45"/>
    <mergeCell ref="H45:I45"/>
    <mergeCell ref="C40:E40"/>
    <mergeCell ref="H40:I40"/>
    <mergeCell ref="C41:E41"/>
    <mergeCell ref="H41:I41"/>
    <mergeCell ref="C42:E42"/>
    <mergeCell ref="H42:I42"/>
    <mergeCell ref="C37:E37"/>
    <mergeCell ref="H37:I37"/>
    <mergeCell ref="C38:E38"/>
    <mergeCell ref="H38:I38"/>
    <mergeCell ref="C39:E39"/>
    <mergeCell ref="H39:I39"/>
    <mergeCell ref="C34:E34"/>
    <mergeCell ref="H34:I34"/>
    <mergeCell ref="C35:E35"/>
    <mergeCell ref="H35:I35"/>
    <mergeCell ref="C36:E36"/>
    <mergeCell ref="H36:I36"/>
    <mergeCell ref="C31:E31"/>
    <mergeCell ref="H31:I31"/>
    <mergeCell ref="C32:E32"/>
    <mergeCell ref="H32:I32"/>
    <mergeCell ref="C33:E33"/>
    <mergeCell ref="H33:I33"/>
    <mergeCell ref="C28:E28"/>
    <mergeCell ref="H28:I28"/>
    <mergeCell ref="C29:E29"/>
    <mergeCell ref="H29:I29"/>
    <mergeCell ref="C30:E30"/>
    <mergeCell ref="H30:I30"/>
    <mergeCell ref="C24:E24"/>
    <mergeCell ref="H24:I24"/>
    <mergeCell ref="C25:E25"/>
    <mergeCell ref="C26:E26"/>
    <mergeCell ref="H26:I26"/>
    <mergeCell ref="C27:E27"/>
    <mergeCell ref="H27:I27"/>
    <mergeCell ref="C21:E21"/>
    <mergeCell ref="H21:I21"/>
    <mergeCell ref="C22:E22"/>
    <mergeCell ref="H22:I22"/>
    <mergeCell ref="C23:E23"/>
    <mergeCell ref="H23:I23"/>
    <mergeCell ref="H25:I25"/>
    <mergeCell ref="C18:E18"/>
    <mergeCell ref="H18:I18"/>
    <mergeCell ref="C19:E19"/>
    <mergeCell ref="H19:I19"/>
    <mergeCell ref="C20:E20"/>
    <mergeCell ref="H20:I20"/>
    <mergeCell ref="B14:I14"/>
    <mergeCell ref="A15:E15"/>
    <mergeCell ref="F15:I15"/>
    <mergeCell ref="C16:E16"/>
    <mergeCell ref="H16:I16"/>
    <mergeCell ref="C17:E17"/>
    <mergeCell ref="H17:I17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C2:H2"/>
    <mergeCell ref="C3:F3"/>
    <mergeCell ref="G3:H3"/>
    <mergeCell ref="C4:D5"/>
    <mergeCell ref="E4:F5"/>
    <mergeCell ref="G4:H5"/>
    <mergeCell ref="C8:D8"/>
    <mergeCell ref="E8:F8"/>
    <mergeCell ref="G8:H8"/>
    <mergeCell ref="C6:D6"/>
    <mergeCell ref="E6:F6"/>
    <mergeCell ref="G6:H6"/>
    <mergeCell ref="C7:D7"/>
    <mergeCell ref="E7:F7"/>
    <mergeCell ref="G7:H7"/>
  </mergeCells>
  <pageMargins left="0.7" right="0.7" top="0.75" bottom="0.75" header="0.3" footer="0.3"/>
  <pageSetup paperSize="9" scale="77" orientation="portrait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11" zoomScaleNormal="100" workbookViewId="0">
      <selection activeCell="C26" sqref="C26:E26"/>
    </sheetView>
  </sheetViews>
  <sheetFormatPr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1" width="9.140625" style="125"/>
  </cols>
  <sheetData>
    <row r="1" spans="1:9" ht="15.75" thickBot="1" x14ac:dyDescent="0.3"/>
    <row r="2" spans="1:9" ht="21.75" customHeight="1" x14ac:dyDescent="0.35">
      <c r="C2" s="589" t="s">
        <v>1028</v>
      </c>
      <c r="D2" s="590"/>
      <c r="E2" s="590"/>
      <c r="F2" s="590"/>
      <c r="G2" s="590"/>
      <c r="H2" s="591"/>
    </row>
    <row r="3" spans="1:9" ht="21.75" customHeight="1" x14ac:dyDescent="0.25">
      <c r="C3" s="592" t="s">
        <v>748</v>
      </c>
      <c r="D3" s="593"/>
      <c r="E3" s="593"/>
      <c r="F3" s="594"/>
      <c r="G3" s="616">
        <v>144597</v>
      </c>
      <c r="H3" s="617"/>
    </row>
    <row r="4" spans="1:9" x14ac:dyDescent="0.25">
      <c r="C4" s="598"/>
      <c r="D4" s="507"/>
      <c r="E4" s="618" t="s">
        <v>0</v>
      </c>
      <c r="F4" s="619"/>
      <c r="G4" s="618" t="s">
        <v>1003</v>
      </c>
      <c r="H4" s="622"/>
    </row>
    <row r="5" spans="1:9" x14ac:dyDescent="0.25">
      <c r="C5" s="598"/>
      <c r="D5" s="507"/>
      <c r="E5" s="620"/>
      <c r="F5" s="621"/>
      <c r="G5" s="620"/>
      <c r="H5" s="623"/>
    </row>
    <row r="6" spans="1:9" ht="30.75" customHeight="1" x14ac:dyDescent="0.25">
      <c r="C6" s="583" t="s">
        <v>1029</v>
      </c>
      <c r="D6" s="584"/>
      <c r="E6" s="541">
        <v>56181.4</v>
      </c>
      <c r="F6" s="542"/>
      <c r="G6" s="541">
        <v>9478.3799999999992</v>
      </c>
      <c r="H6" s="624"/>
    </row>
    <row r="7" spans="1:9" x14ac:dyDescent="0.25">
      <c r="C7" s="585" t="s">
        <v>1018</v>
      </c>
      <c r="D7" s="586"/>
      <c r="E7" s="541">
        <v>82400.160000000003</v>
      </c>
      <c r="F7" s="542"/>
      <c r="G7" s="541">
        <v>57442.57</v>
      </c>
      <c r="H7" s="624"/>
    </row>
    <row r="8" spans="1:9" s="125" customFormat="1" x14ac:dyDescent="0.25">
      <c r="C8" s="587" t="s">
        <v>840</v>
      </c>
      <c r="D8" s="588"/>
      <c r="E8" s="541">
        <v>0</v>
      </c>
      <c r="F8" s="542"/>
      <c r="G8" s="541">
        <v>0</v>
      </c>
      <c r="H8" s="624"/>
    </row>
    <row r="9" spans="1:9" s="125" customFormat="1" x14ac:dyDescent="0.25">
      <c r="C9" s="587" t="s">
        <v>996</v>
      </c>
      <c r="D9" s="588"/>
      <c r="E9" s="541">
        <v>0</v>
      </c>
      <c r="F9" s="542"/>
      <c r="G9" s="541">
        <v>200</v>
      </c>
      <c r="H9" s="624"/>
    </row>
    <row r="10" spans="1:9" s="125" customFormat="1" x14ac:dyDescent="0.25">
      <c r="C10" s="587" t="s">
        <v>1005</v>
      </c>
      <c r="D10" s="588"/>
      <c r="E10" s="541">
        <v>54170</v>
      </c>
      <c r="F10" s="542"/>
      <c r="G10" s="541">
        <v>0</v>
      </c>
      <c r="H10" s="624"/>
    </row>
    <row r="11" spans="1:9" s="125" customFormat="1" x14ac:dyDescent="0.25">
      <c r="C11" s="585" t="s">
        <v>6</v>
      </c>
      <c r="D11" s="586"/>
      <c r="E11" s="541">
        <v>162689.79999999999</v>
      </c>
      <c r="F11" s="542"/>
      <c r="G11" s="541">
        <v>54907.54</v>
      </c>
      <c r="H11" s="624"/>
    </row>
    <row r="12" spans="1:9" s="125" customFormat="1" ht="36.75" customHeight="1" thickBot="1" x14ac:dyDescent="0.3">
      <c r="C12" s="602" t="s">
        <v>1030</v>
      </c>
      <c r="D12" s="603"/>
      <c r="E12" s="636">
        <f>E6+E7+E8+E9+E10-E11</f>
        <v>30061.760000000009</v>
      </c>
      <c r="F12" s="637"/>
      <c r="G12" s="636">
        <f>G6+G7+G8+G9+G10-G11</f>
        <v>12213.409999999996</v>
      </c>
      <c r="H12" s="637"/>
    </row>
    <row r="13" spans="1:9" s="125" customFormat="1" ht="15.75" customHeight="1" thickBot="1" x14ac:dyDescent="0.3">
      <c r="C13" s="188"/>
      <c r="D13" s="188"/>
      <c r="E13" s="189"/>
      <c r="F13" s="189"/>
      <c r="G13" s="189"/>
      <c r="H13" s="189"/>
    </row>
    <row r="14" spans="1:9" s="125" customFormat="1" ht="15.75" customHeight="1" thickBot="1" x14ac:dyDescent="0.3">
      <c r="B14" s="628" t="s">
        <v>7</v>
      </c>
      <c r="C14" s="629"/>
      <c r="D14" s="629"/>
      <c r="E14" s="629"/>
      <c r="F14" s="630"/>
      <c r="G14" s="630"/>
      <c r="H14" s="630"/>
      <c r="I14" s="631"/>
    </row>
    <row r="15" spans="1:9" s="125" customFormat="1" ht="15.75" thickBot="1" x14ac:dyDescent="0.3">
      <c r="A15" s="632" t="s">
        <v>0</v>
      </c>
      <c r="B15" s="630"/>
      <c r="C15" s="630"/>
      <c r="D15" s="630"/>
      <c r="E15" s="631"/>
      <c r="F15" s="633" t="s">
        <v>1003</v>
      </c>
      <c r="G15" s="634"/>
      <c r="H15" s="634"/>
      <c r="I15" s="635"/>
    </row>
    <row r="16" spans="1:9" s="125" customForma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x14ac:dyDescent="0.25">
      <c r="A17" s="149">
        <v>44835</v>
      </c>
      <c r="B17" s="184">
        <v>171</v>
      </c>
      <c r="C17" s="627" t="s">
        <v>529</v>
      </c>
      <c r="D17" s="627"/>
      <c r="E17" s="627"/>
      <c r="F17" s="149">
        <v>44835</v>
      </c>
      <c r="G17" s="171">
        <v>3.64</v>
      </c>
      <c r="H17" s="626" t="s">
        <v>1013</v>
      </c>
      <c r="I17" s="626"/>
    </row>
    <row r="18" spans="1:9" s="125" customFormat="1" x14ac:dyDescent="0.25">
      <c r="A18" s="149">
        <v>44839</v>
      </c>
      <c r="B18" s="184">
        <v>77536</v>
      </c>
      <c r="C18" s="638" t="s">
        <v>1020</v>
      </c>
      <c r="D18" s="639"/>
      <c r="E18" s="640"/>
      <c r="F18" s="149">
        <v>44836</v>
      </c>
      <c r="G18" s="171">
        <v>3.69</v>
      </c>
      <c r="H18" s="626" t="s">
        <v>1013</v>
      </c>
      <c r="I18" s="626"/>
    </row>
    <row r="19" spans="1:9" s="125" customFormat="1" x14ac:dyDescent="0.25">
      <c r="A19" s="149">
        <v>44839</v>
      </c>
      <c r="B19" s="162">
        <v>4000</v>
      </c>
      <c r="C19" s="638" t="s">
        <v>1019</v>
      </c>
      <c r="D19" s="639"/>
      <c r="E19" s="640"/>
      <c r="F19" s="149">
        <v>44837</v>
      </c>
      <c r="G19" s="171">
        <v>125.03</v>
      </c>
      <c r="H19" s="626" t="s">
        <v>1013</v>
      </c>
      <c r="I19" s="626"/>
    </row>
    <row r="20" spans="1:9" s="125" customFormat="1" x14ac:dyDescent="0.25">
      <c r="A20" s="149">
        <v>44839</v>
      </c>
      <c r="B20" s="163">
        <v>3.27</v>
      </c>
      <c r="C20" s="638" t="s">
        <v>217</v>
      </c>
      <c r="D20" s="639"/>
      <c r="E20" s="640"/>
      <c r="F20" s="149">
        <v>44838</v>
      </c>
      <c r="G20" s="171">
        <v>10900</v>
      </c>
      <c r="H20" s="482" t="s">
        <v>1014</v>
      </c>
      <c r="I20" s="482"/>
    </row>
    <row r="21" spans="1:9" s="125" customFormat="1" x14ac:dyDescent="0.25">
      <c r="A21" s="149">
        <v>44840</v>
      </c>
      <c r="B21" s="184">
        <v>160</v>
      </c>
      <c r="C21" s="627" t="s">
        <v>529</v>
      </c>
      <c r="D21" s="627"/>
      <c r="E21" s="627"/>
      <c r="F21" s="149">
        <v>44838</v>
      </c>
      <c r="G21" s="163">
        <v>3.27</v>
      </c>
      <c r="H21" s="650" t="s">
        <v>217</v>
      </c>
      <c r="I21" s="640"/>
    </row>
    <row r="22" spans="1:9" s="125" customFormat="1" x14ac:dyDescent="0.25">
      <c r="A22" s="149">
        <v>44840</v>
      </c>
      <c r="B22" s="190">
        <v>231.75</v>
      </c>
      <c r="C22" s="627" t="s">
        <v>727</v>
      </c>
      <c r="D22" s="627"/>
      <c r="E22" s="627"/>
      <c r="F22" s="149">
        <v>44839</v>
      </c>
      <c r="G22" s="171">
        <v>19.149999999999999</v>
      </c>
      <c r="H22" s="626" t="s">
        <v>1013</v>
      </c>
      <c r="I22" s="626"/>
    </row>
    <row r="23" spans="1:9" s="125" customFormat="1" x14ac:dyDescent="0.25">
      <c r="A23" s="149">
        <v>44840</v>
      </c>
      <c r="B23" s="163">
        <v>5593.2</v>
      </c>
      <c r="C23" s="491" t="s">
        <v>1033</v>
      </c>
      <c r="D23" s="512"/>
      <c r="E23" s="543"/>
      <c r="F23" s="149">
        <v>44839</v>
      </c>
      <c r="G23" s="171">
        <v>1800</v>
      </c>
      <c r="H23" s="482" t="s">
        <v>1014</v>
      </c>
      <c r="I23" s="482"/>
    </row>
    <row r="24" spans="1:9" s="125" customFormat="1" x14ac:dyDescent="0.25">
      <c r="A24" s="149">
        <v>44840</v>
      </c>
      <c r="B24" s="163">
        <v>3.27</v>
      </c>
      <c r="C24" s="638" t="s">
        <v>217</v>
      </c>
      <c r="D24" s="639"/>
      <c r="E24" s="640"/>
      <c r="F24" s="149">
        <v>44839</v>
      </c>
      <c r="G24" s="163">
        <v>3.27</v>
      </c>
      <c r="H24" s="650" t="s">
        <v>217</v>
      </c>
      <c r="I24" s="640"/>
    </row>
    <row r="25" spans="1:9" s="125" customFormat="1" x14ac:dyDescent="0.25">
      <c r="A25" s="149">
        <v>44841</v>
      </c>
      <c r="B25" s="163">
        <v>152</v>
      </c>
      <c r="C25" s="491" t="s">
        <v>239</v>
      </c>
      <c r="D25" s="512"/>
      <c r="E25" s="543"/>
      <c r="F25" s="149">
        <v>44840</v>
      </c>
      <c r="G25" s="171">
        <v>1.89</v>
      </c>
      <c r="H25" s="626" t="s">
        <v>1013</v>
      </c>
      <c r="I25" s="626"/>
    </row>
    <row r="26" spans="1:9" s="125" customFormat="1" x14ac:dyDescent="0.25">
      <c r="A26" s="149">
        <v>44841</v>
      </c>
      <c r="B26" s="191">
        <v>1239</v>
      </c>
      <c r="C26" s="638" t="s">
        <v>1022</v>
      </c>
      <c r="D26" s="639"/>
      <c r="E26" s="640"/>
      <c r="F26" s="149">
        <v>44841</v>
      </c>
      <c r="G26" s="162">
        <v>20.76</v>
      </c>
      <c r="H26" s="626" t="s">
        <v>1013</v>
      </c>
      <c r="I26" s="626"/>
    </row>
    <row r="27" spans="1:9" s="125" customFormat="1" x14ac:dyDescent="0.25">
      <c r="A27" s="149">
        <v>44841</v>
      </c>
      <c r="B27" s="163">
        <v>3.27</v>
      </c>
      <c r="C27" s="638" t="s">
        <v>217</v>
      </c>
      <c r="D27" s="639"/>
      <c r="E27" s="640"/>
      <c r="F27" s="149">
        <v>44842</v>
      </c>
      <c r="G27" s="162">
        <v>39.97</v>
      </c>
      <c r="H27" s="626" t="s">
        <v>1013</v>
      </c>
      <c r="I27" s="626"/>
    </row>
    <row r="28" spans="1:9" s="125" customFormat="1" x14ac:dyDescent="0.25">
      <c r="A28" s="149">
        <v>44841</v>
      </c>
      <c r="B28" s="191">
        <v>3000</v>
      </c>
      <c r="C28" s="627" t="s">
        <v>1006</v>
      </c>
      <c r="D28" s="627"/>
      <c r="E28" s="627"/>
      <c r="F28" s="149">
        <v>44843</v>
      </c>
      <c r="G28" s="162">
        <v>7.47</v>
      </c>
      <c r="H28" s="626" t="s">
        <v>1013</v>
      </c>
      <c r="I28" s="626"/>
    </row>
    <row r="29" spans="1:9" s="125" customFormat="1" x14ac:dyDescent="0.25">
      <c r="A29" s="149">
        <v>44841</v>
      </c>
      <c r="B29" s="163">
        <v>3.27</v>
      </c>
      <c r="C29" s="638" t="s">
        <v>217</v>
      </c>
      <c r="D29" s="639"/>
      <c r="E29" s="640"/>
      <c r="F29" s="149">
        <v>44844</v>
      </c>
      <c r="G29" s="162">
        <v>34.39</v>
      </c>
      <c r="H29" s="626" t="s">
        <v>1013</v>
      </c>
      <c r="I29" s="626"/>
    </row>
    <row r="30" spans="1:9" s="125" customFormat="1" x14ac:dyDescent="0.25">
      <c r="A30" s="149">
        <v>44844</v>
      </c>
      <c r="B30" s="191">
        <v>1228</v>
      </c>
      <c r="C30" s="627" t="s">
        <v>1006</v>
      </c>
      <c r="D30" s="627"/>
      <c r="E30" s="627"/>
      <c r="F30" s="149">
        <v>44846</v>
      </c>
      <c r="G30" s="162">
        <v>18.98</v>
      </c>
      <c r="H30" s="626" t="s">
        <v>1013</v>
      </c>
      <c r="I30" s="626"/>
    </row>
    <row r="31" spans="1:9" s="125" customFormat="1" x14ac:dyDescent="0.25">
      <c r="A31" s="149">
        <v>44844</v>
      </c>
      <c r="B31" s="163">
        <v>3.27</v>
      </c>
      <c r="C31" s="638" t="s">
        <v>217</v>
      </c>
      <c r="D31" s="639"/>
      <c r="E31" s="640"/>
      <c r="F31" s="149">
        <v>44847</v>
      </c>
      <c r="G31" s="162">
        <v>1.8</v>
      </c>
      <c r="H31" s="626" t="s">
        <v>1013</v>
      </c>
      <c r="I31" s="626"/>
    </row>
    <row r="32" spans="1:9" s="125" customFormat="1" x14ac:dyDescent="0.25">
      <c r="A32" s="149">
        <v>44845</v>
      </c>
      <c r="B32" s="191">
        <v>139.80000000000001</v>
      </c>
      <c r="C32" s="491" t="s">
        <v>273</v>
      </c>
      <c r="D32" s="512"/>
      <c r="E32" s="543"/>
      <c r="F32" s="149">
        <v>44848</v>
      </c>
      <c r="G32" s="162">
        <v>15.72</v>
      </c>
      <c r="H32" s="626" t="s">
        <v>1013</v>
      </c>
      <c r="I32" s="626"/>
    </row>
    <row r="33" spans="1:9" s="125" customFormat="1" x14ac:dyDescent="0.25">
      <c r="A33" s="149">
        <v>44847</v>
      </c>
      <c r="B33" s="191">
        <v>950</v>
      </c>
      <c r="C33" s="491" t="s">
        <v>628</v>
      </c>
      <c r="D33" s="512"/>
      <c r="E33" s="543"/>
      <c r="F33" s="149">
        <v>44849</v>
      </c>
      <c r="G33" s="162">
        <v>3.64</v>
      </c>
      <c r="H33" s="626" t="s">
        <v>1013</v>
      </c>
      <c r="I33" s="626"/>
    </row>
    <row r="34" spans="1:9" s="125" customFormat="1" x14ac:dyDescent="0.25">
      <c r="A34" s="149">
        <v>44847</v>
      </c>
      <c r="B34" s="191">
        <v>2.44</v>
      </c>
      <c r="C34" s="638" t="s">
        <v>217</v>
      </c>
      <c r="D34" s="639"/>
      <c r="E34" s="640"/>
      <c r="F34" s="149">
        <v>44850</v>
      </c>
      <c r="G34" s="198">
        <v>11.15</v>
      </c>
      <c r="H34" s="626" t="s">
        <v>1013</v>
      </c>
      <c r="I34" s="626"/>
    </row>
    <row r="35" spans="1:9" s="125" customFormat="1" x14ac:dyDescent="0.25">
      <c r="A35" s="173">
        <v>44851</v>
      </c>
      <c r="B35" s="190">
        <v>11844</v>
      </c>
      <c r="C35" s="491" t="s">
        <v>1025</v>
      </c>
      <c r="D35" s="512"/>
      <c r="E35" s="543"/>
      <c r="F35" s="149">
        <v>44851</v>
      </c>
      <c r="G35" s="162">
        <v>11.26</v>
      </c>
      <c r="H35" s="626" t="s">
        <v>1013</v>
      </c>
      <c r="I35" s="626"/>
    </row>
    <row r="36" spans="1:9" s="125" customFormat="1" x14ac:dyDescent="0.25">
      <c r="A36" s="173">
        <v>44852</v>
      </c>
      <c r="B36" s="191">
        <v>3044.4</v>
      </c>
      <c r="C36" s="638" t="s">
        <v>1034</v>
      </c>
      <c r="D36" s="639"/>
      <c r="E36" s="640"/>
      <c r="F36" s="149">
        <v>44851</v>
      </c>
      <c r="G36" s="162">
        <v>15900</v>
      </c>
      <c r="H36" s="482" t="s">
        <v>1014</v>
      </c>
      <c r="I36" s="482"/>
    </row>
    <row r="37" spans="1:9" s="125" customFormat="1" x14ac:dyDescent="0.25">
      <c r="A37" s="173">
        <v>44852</v>
      </c>
      <c r="B37" s="163">
        <v>3.27</v>
      </c>
      <c r="C37" s="638" t="s">
        <v>217</v>
      </c>
      <c r="D37" s="639"/>
      <c r="E37" s="640"/>
      <c r="F37" s="149">
        <v>44851</v>
      </c>
      <c r="G37" s="162">
        <v>4.9000000000000004</v>
      </c>
      <c r="H37" s="650" t="s">
        <v>217</v>
      </c>
      <c r="I37" s="640"/>
    </row>
    <row r="38" spans="1:9" s="125" customFormat="1" x14ac:dyDescent="0.25">
      <c r="A38" s="173">
        <v>44856</v>
      </c>
      <c r="B38" s="184">
        <v>160</v>
      </c>
      <c r="C38" s="627" t="s">
        <v>529</v>
      </c>
      <c r="D38" s="627"/>
      <c r="E38" s="627"/>
      <c r="F38" s="149">
        <v>44853</v>
      </c>
      <c r="G38" s="162">
        <v>31.48</v>
      </c>
      <c r="H38" s="626" t="s">
        <v>1013</v>
      </c>
      <c r="I38" s="626"/>
    </row>
    <row r="39" spans="1:9" s="125" customFormat="1" x14ac:dyDescent="0.25">
      <c r="A39" s="173">
        <v>44856</v>
      </c>
      <c r="B39" s="171">
        <v>1000</v>
      </c>
      <c r="C39" s="491" t="s">
        <v>628</v>
      </c>
      <c r="D39" s="512"/>
      <c r="E39" s="543"/>
      <c r="F39" s="149">
        <v>44854</v>
      </c>
      <c r="G39" s="162">
        <v>45.96</v>
      </c>
      <c r="H39" s="626" t="s">
        <v>1013</v>
      </c>
      <c r="I39" s="626"/>
    </row>
    <row r="40" spans="1:9" s="125" customFormat="1" x14ac:dyDescent="0.25">
      <c r="A40" s="173">
        <v>44856</v>
      </c>
      <c r="B40" s="191">
        <v>2.44</v>
      </c>
      <c r="C40" s="638" t="s">
        <v>217</v>
      </c>
      <c r="D40" s="639"/>
      <c r="E40" s="640"/>
      <c r="F40" s="149">
        <v>44854</v>
      </c>
      <c r="G40" s="162">
        <v>7400</v>
      </c>
      <c r="H40" s="482" t="s">
        <v>1014</v>
      </c>
      <c r="I40" s="482"/>
    </row>
    <row r="41" spans="1:9" s="125" customFormat="1" x14ac:dyDescent="0.25">
      <c r="A41" s="173">
        <v>44856</v>
      </c>
      <c r="B41" s="191">
        <v>354</v>
      </c>
      <c r="C41" s="627" t="s">
        <v>1006</v>
      </c>
      <c r="D41" s="627"/>
      <c r="E41" s="627"/>
      <c r="F41" s="149">
        <v>44854</v>
      </c>
      <c r="G41" s="162">
        <v>4.9000000000000004</v>
      </c>
      <c r="H41" s="650" t="s">
        <v>217</v>
      </c>
      <c r="I41" s="640"/>
    </row>
    <row r="42" spans="1:9" s="125" customFormat="1" x14ac:dyDescent="0.25">
      <c r="A42" s="173">
        <v>44856</v>
      </c>
      <c r="B42" s="191">
        <v>2.44</v>
      </c>
      <c r="C42" s="638" t="s">
        <v>217</v>
      </c>
      <c r="D42" s="639"/>
      <c r="E42" s="640"/>
      <c r="F42" s="149">
        <v>44855</v>
      </c>
      <c r="G42" s="162">
        <v>34.53</v>
      </c>
      <c r="H42" s="626" t="s">
        <v>1013</v>
      </c>
      <c r="I42" s="626"/>
    </row>
    <row r="43" spans="1:9" s="125" customFormat="1" x14ac:dyDescent="0.25">
      <c r="A43" s="149">
        <v>44859</v>
      </c>
      <c r="B43" s="184">
        <v>500</v>
      </c>
      <c r="C43" s="491" t="s">
        <v>628</v>
      </c>
      <c r="D43" s="512"/>
      <c r="E43" s="543"/>
      <c r="F43" s="149">
        <v>44856</v>
      </c>
      <c r="G43" s="162">
        <v>30.28</v>
      </c>
      <c r="H43" s="626" t="s">
        <v>1013</v>
      </c>
      <c r="I43" s="626"/>
    </row>
    <row r="44" spans="1:9" s="125" customFormat="1" x14ac:dyDescent="0.25">
      <c r="A44" s="149">
        <v>44859</v>
      </c>
      <c r="B44" s="191">
        <v>2.44</v>
      </c>
      <c r="C44" s="638" t="s">
        <v>217</v>
      </c>
      <c r="D44" s="639"/>
      <c r="E44" s="640"/>
      <c r="F44" s="149">
        <v>44857</v>
      </c>
      <c r="G44" s="162">
        <v>22.24</v>
      </c>
      <c r="H44" s="626" t="s">
        <v>1013</v>
      </c>
      <c r="I44" s="626"/>
    </row>
    <row r="45" spans="1:9" s="125" customFormat="1" x14ac:dyDescent="0.25">
      <c r="A45" s="149">
        <v>44859</v>
      </c>
      <c r="B45" s="171">
        <v>4211.01</v>
      </c>
      <c r="C45" s="491" t="s">
        <v>776</v>
      </c>
      <c r="D45" s="512"/>
      <c r="E45" s="543"/>
      <c r="F45" s="149">
        <v>44858</v>
      </c>
      <c r="G45" s="162">
        <v>31.25</v>
      </c>
      <c r="H45" s="626" t="s">
        <v>1013</v>
      </c>
      <c r="I45" s="626"/>
    </row>
    <row r="46" spans="1:9" s="125" customFormat="1" x14ac:dyDescent="0.25">
      <c r="A46" s="149">
        <v>44859</v>
      </c>
      <c r="B46" s="171">
        <v>883.82</v>
      </c>
      <c r="C46" s="638" t="s">
        <v>1035</v>
      </c>
      <c r="D46" s="639"/>
      <c r="E46" s="640"/>
      <c r="F46" s="149">
        <v>44858</v>
      </c>
      <c r="G46" s="162">
        <v>11300</v>
      </c>
      <c r="H46" s="482" t="s">
        <v>1014</v>
      </c>
      <c r="I46" s="482"/>
    </row>
    <row r="47" spans="1:9" s="125" customFormat="1" x14ac:dyDescent="0.25">
      <c r="A47" s="149">
        <v>44859</v>
      </c>
      <c r="B47" s="191">
        <v>2.44</v>
      </c>
      <c r="C47" s="638" t="s">
        <v>217</v>
      </c>
      <c r="D47" s="639"/>
      <c r="E47" s="640"/>
      <c r="F47" s="149">
        <v>44858</v>
      </c>
      <c r="G47" s="162">
        <v>3.27</v>
      </c>
      <c r="H47" s="650" t="s">
        <v>217</v>
      </c>
      <c r="I47" s="640"/>
    </row>
    <row r="48" spans="1:9" s="125" customFormat="1" x14ac:dyDescent="0.25">
      <c r="A48" s="149">
        <v>44862</v>
      </c>
      <c r="B48" s="171">
        <v>5500</v>
      </c>
      <c r="C48" s="491" t="s">
        <v>397</v>
      </c>
      <c r="D48" s="512"/>
      <c r="E48" s="543"/>
      <c r="F48" s="149">
        <v>44860</v>
      </c>
      <c r="G48" s="162">
        <v>53.34</v>
      </c>
      <c r="H48" s="626" t="s">
        <v>1013</v>
      </c>
      <c r="I48" s="626"/>
    </row>
    <row r="49" spans="1:9" s="125" customFormat="1" x14ac:dyDescent="0.25">
      <c r="A49" s="149">
        <v>44862</v>
      </c>
      <c r="B49" s="163">
        <v>3.27</v>
      </c>
      <c r="C49" s="638" t="s">
        <v>217</v>
      </c>
      <c r="D49" s="639"/>
      <c r="E49" s="640"/>
      <c r="F49" s="149">
        <v>44861</v>
      </c>
      <c r="G49" s="162">
        <v>18.82</v>
      </c>
      <c r="H49" s="626" t="s">
        <v>1013</v>
      </c>
      <c r="I49" s="626"/>
    </row>
    <row r="50" spans="1:9" s="125" customFormat="1" x14ac:dyDescent="0.25">
      <c r="A50" s="149">
        <v>44862</v>
      </c>
      <c r="B50" s="171">
        <v>5500</v>
      </c>
      <c r="C50" s="491" t="s">
        <v>1036</v>
      </c>
      <c r="D50" s="512"/>
      <c r="E50" s="543"/>
      <c r="F50" s="149">
        <v>44861</v>
      </c>
      <c r="G50" s="162">
        <v>6870</v>
      </c>
      <c r="H50" s="482" t="s">
        <v>1014</v>
      </c>
      <c r="I50" s="482"/>
    </row>
    <row r="51" spans="1:9" s="125" customFormat="1" x14ac:dyDescent="0.25">
      <c r="A51" s="149">
        <v>44862</v>
      </c>
      <c r="B51" s="163">
        <v>3.27</v>
      </c>
      <c r="C51" s="638" t="s">
        <v>217</v>
      </c>
      <c r="D51" s="639"/>
      <c r="E51" s="640"/>
      <c r="F51" s="149">
        <v>44861</v>
      </c>
      <c r="G51" s="162">
        <v>3.27</v>
      </c>
      <c r="H51" s="650" t="s">
        <v>217</v>
      </c>
      <c r="I51" s="640"/>
    </row>
    <row r="52" spans="1:9" s="125" customFormat="1" x14ac:dyDescent="0.25">
      <c r="A52" s="149">
        <v>44865</v>
      </c>
      <c r="B52" s="185">
        <v>29749.56</v>
      </c>
      <c r="C52" s="625" t="s">
        <v>343</v>
      </c>
      <c r="D52" s="625"/>
      <c r="E52" s="625"/>
      <c r="F52" s="149">
        <v>44862</v>
      </c>
      <c r="G52" s="162">
        <v>9.3000000000000007</v>
      </c>
      <c r="H52" s="626" t="s">
        <v>1013</v>
      </c>
      <c r="I52" s="626"/>
    </row>
    <row r="53" spans="1:9" s="125" customFormat="1" x14ac:dyDescent="0.25">
      <c r="A53" s="149">
        <v>44865</v>
      </c>
      <c r="B53" s="184">
        <v>1833</v>
      </c>
      <c r="C53" s="491" t="s">
        <v>289</v>
      </c>
      <c r="D53" s="512"/>
      <c r="E53" s="543"/>
      <c r="F53" s="149">
        <v>44863</v>
      </c>
      <c r="G53" s="162">
        <v>40.99</v>
      </c>
      <c r="H53" s="626" t="s">
        <v>1013</v>
      </c>
      <c r="I53" s="626"/>
    </row>
    <row r="54" spans="1:9" s="125" customFormat="1" x14ac:dyDescent="0.25">
      <c r="A54" s="149">
        <v>44865</v>
      </c>
      <c r="B54" s="163">
        <v>3.27</v>
      </c>
      <c r="C54" s="638" t="s">
        <v>217</v>
      </c>
      <c r="D54" s="639"/>
      <c r="E54" s="640"/>
      <c r="F54" s="149">
        <v>44864</v>
      </c>
      <c r="G54" s="162">
        <v>62.58</v>
      </c>
      <c r="H54" s="626" t="s">
        <v>1013</v>
      </c>
      <c r="I54" s="626"/>
    </row>
    <row r="55" spans="1:9" s="125" customFormat="1" x14ac:dyDescent="0.25">
      <c r="A55" s="149">
        <v>44865</v>
      </c>
      <c r="B55" s="184">
        <v>1833</v>
      </c>
      <c r="C55" s="491" t="s">
        <v>692</v>
      </c>
      <c r="D55" s="512"/>
      <c r="E55" s="543"/>
      <c r="F55" s="149">
        <v>44865</v>
      </c>
      <c r="G55" s="162">
        <v>15.35</v>
      </c>
      <c r="H55" s="626" t="s">
        <v>1013</v>
      </c>
      <c r="I55" s="626"/>
    </row>
    <row r="56" spans="1:9" s="125" customFormat="1" x14ac:dyDescent="0.25">
      <c r="A56" s="149">
        <v>44865</v>
      </c>
      <c r="B56" s="191">
        <v>1.63</v>
      </c>
      <c r="C56" s="638" t="s">
        <v>217</v>
      </c>
      <c r="D56" s="639"/>
      <c r="E56" s="640"/>
      <c r="F56" s="196"/>
      <c r="G56" s="196"/>
      <c r="H56" s="649"/>
      <c r="I56" s="649"/>
    </row>
    <row r="57" spans="1:9" s="125" customFormat="1" x14ac:dyDescent="0.25">
      <c r="A57" s="149">
        <v>44865</v>
      </c>
      <c r="B57" s="184">
        <v>1833</v>
      </c>
      <c r="C57" s="491" t="s">
        <v>693</v>
      </c>
      <c r="D57" s="512"/>
      <c r="E57" s="543"/>
      <c r="F57" s="196"/>
      <c r="G57" s="196"/>
      <c r="H57" s="649"/>
      <c r="I57" s="649"/>
    </row>
  </sheetData>
  <mergeCells count="114">
    <mergeCell ref="C2:H2"/>
    <mergeCell ref="C3:F3"/>
    <mergeCell ref="G3:H3"/>
    <mergeCell ref="C4:D5"/>
    <mergeCell ref="E4:F5"/>
    <mergeCell ref="G4:H5"/>
    <mergeCell ref="C8:D8"/>
    <mergeCell ref="E8:F8"/>
    <mergeCell ref="G8:H8"/>
    <mergeCell ref="C9:D9"/>
    <mergeCell ref="E9:F9"/>
    <mergeCell ref="G9:H9"/>
    <mergeCell ref="C6:D6"/>
    <mergeCell ref="E6:F6"/>
    <mergeCell ref="G6:H6"/>
    <mergeCell ref="C7:D7"/>
    <mergeCell ref="E7:F7"/>
    <mergeCell ref="G7:H7"/>
    <mergeCell ref="C12:D12"/>
    <mergeCell ref="E12:F12"/>
    <mergeCell ref="G12:H12"/>
    <mergeCell ref="B14:I14"/>
    <mergeCell ref="A15:E15"/>
    <mergeCell ref="F15:I15"/>
    <mergeCell ref="C10:D10"/>
    <mergeCell ref="E10:F10"/>
    <mergeCell ref="G10:H10"/>
    <mergeCell ref="C11:D11"/>
    <mergeCell ref="E11:F11"/>
    <mergeCell ref="G11:H11"/>
    <mergeCell ref="C19:E19"/>
    <mergeCell ref="H19:I19"/>
    <mergeCell ref="C20:E20"/>
    <mergeCell ref="H20:I20"/>
    <mergeCell ref="C21:E21"/>
    <mergeCell ref="H21:I21"/>
    <mergeCell ref="C16:E16"/>
    <mergeCell ref="H16:I16"/>
    <mergeCell ref="C17:E17"/>
    <mergeCell ref="H17:I17"/>
    <mergeCell ref="C18:E18"/>
    <mergeCell ref="H18:I18"/>
    <mergeCell ref="C25:E25"/>
    <mergeCell ref="H25:I25"/>
    <mergeCell ref="C26:E26"/>
    <mergeCell ref="H26:I26"/>
    <mergeCell ref="C27:E27"/>
    <mergeCell ref="H27:I27"/>
    <mergeCell ref="C22:E22"/>
    <mergeCell ref="H22:I22"/>
    <mergeCell ref="C23:E23"/>
    <mergeCell ref="H23:I23"/>
    <mergeCell ref="C24:E24"/>
    <mergeCell ref="H24:I24"/>
    <mergeCell ref="C31:E31"/>
    <mergeCell ref="H31:I31"/>
    <mergeCell ref="C32:E32"/>
    <mergeCell ref="H32:I32"/>
    <mergeCell ref="C33:E33"/>
    <mergeCell ref="H33:I33"/>
    <mergeCell ref="C28:E28"/>
    <mergeCell ref="H28:I28"/>
    <mergeCell ref="C29:E29"/>
    <mergeCell ref="H29:I29"/>
    <mergeCell ref="C30:E30"/>
    <mergeCell ref="H30:I30"/>
    <mergeCell ref="C37:E37"/>
    <mergeCell ref="H37:I37"/>
    <mergeCell ref="C38:E38"/>
    <mergeCell ref="H38:I38"/>
    <mergeCell ref="C39:E39"/>
    <mergeCell ref="H39:I39"/>
    <mergeCell ref="C34:E34"/>
    <mergeCell ref="H34:I34"/>
    <mergeCell ref="C35:E35"/>
    <mergeCell ref="H35:I35"/>
    <mergeCell ref="C36:E36"/>
    <mergeCell ref="H36:I36"/>
    <mergeCell ref="C43:E43"/>
    <mergeCell ref="H43:I43"/>
    <mergeCell ref="C44:E44"/>
    <mergeCell ref="H44:I44"/>
    <mergeCell ref="C45:E45"/>
    <mergeCell ref="H45:I45"/>
    <mergeCell ref="C40:E40"/>
    <mergeCell ref="H40:I40"/>
    <mergeCell ref="C41:E41"/>
    <mergeCell ref="H41:I41"/>
    <mergeCell ref="C42:E42"/>
    <mergeCell ref="H42:I42"/>
    <mergeCell ref="C49:E49"/>
    <mergeCell ref="H49:I49"/>
    <mergeCell ref="C50:E50"/>
    <mergeCell ref="H50:I50"/>
    <mergeCell ref="C51:E51"/>
    <mergeCell ref="H51:I51"/>
    <mergeCell ref="C46:E46"/>
    <mergeCell ref="H46:I46"/>
    <mergeCell ref="C47:E47"/>
    <mergeCell ref="H47:I47"/>
    <mergeCell ref="C48:E48"/>
    <mergeCell ref="H48:I48"/>
    <mergeCell ref="C55:E55"/>
    <mergeCell ref="H55:I55"/>
    <mergeCell ref="C56:E56"/>
    <mergeCell ref="H56:I56"/>
    <mergeCell ref="C57:E57"/>
    <mergeCell ref="H57:I57"/>
    <mergeCell ref="C52:E52"/>
    <mergeCell ref="H52:I52"/>
    <mergeCell ref="C53:E53"/>
    <mergeCell ref="H53:I53"/>
    <mergeCell ref="C54:E54"/>
    <mergeCell ref="H54:I54"/>
  </mergeCells>
  <pageMargins left="0.7" right="0.7" top="0.75" bottom="0.75" header="0.3" footer="0.3"/>
  <pageSetup paperSize="9" scale="77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40" zoomScaleNormal="100" workbookViewId="0">
      <selection activeCell="C47" sqref="C47:E47"/>
    </sheetView>
  </sheetViews>
  <sheetFormatPr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1" width="9.140625" style="125"/>
  </cols>
  <sheetData>
    <row r="1" spans="1:9" ht="15.75" thickBot="1" x14ac:dyDescent="0.3"/>
    <row r="2" spans="1:9" ht="21.75" customHeight="1" x14ac:dyDescent="0.35">
      <c r="C2" s="589" t="s">
        <v>1037</v>
      </c>
      <c r="D2" s="590"/>
      <c r="E2" s="590"/>
      <c r="F2" s="590"/>
      <c r="G2" s="590"/>
      <c r="H2" s="591"/>
    </row>
    <row r="3" spans="1:9" ht="21.75" customHeight="1" x14ac:dyDescent="0.25">
      <c r="C3" s="592" t="s">
        <v>748</v>
      </c>
      <c r="D3" s="593"/>
      <c r="E3" s="593"/>
      <c r="F3" s="594"/>
      <c r="G3" s="616">
        <v>144597</v>
      </c>
      <c r="H3" s="617"/>
    </row>
    <row r="4" spans="1:9" x14ac:dyDescent="0.25">
      <c r="C4" s="598"/>
      <c r="D4" s="507"/>
      <c r="E4" s="618" t="s">
        <v>0</v>
      </c>
      <c r="F4" s="619"/>
      <c r="G4" s="618" t="s">
        <v>1003</v>
      </c>
      <c r="H4" s="622"/>
    </row>
    <row r="5" spans="1:9" x14ac:dyDescent="0.25">
      <c r="C5" s="598"/>
      <c r="D5" s="507"/>
      <c r="E5" s="620"/>
      <c r="F5" s="621"/>
      <c r="G5" s="620"/>
      <c r="H5" s="623"/>
    </row>
    <row r="6" spans="1:9" ht="30.75" customHeight="1" x14ac:dyDescent="0.25">
      <c r="C6" s="583" t="s">
        <v>1038</v>
      </c>
      <c r="D6" s="584"/>
      <c r="E6" s="541">
        <v>30061.759999999998</v>
      </c>
      <c r="F6" s="542"/>
      <c r="G6" s="541">
        <v>12213.41</v>
      </c>
      <c r="H6" s="624"/>
    </row>
    <row r="7" spans="1:9" x14ac:dyDescent="0.25">
      <c r="C7" s="585" t="s">
        <v>1018</v>
      </c>
      <c r="D7" s="586"/>
      <c r="E7" s="541">
        <f>93840.81-17946.28+15900.41</f>
        <v>91794.94</v>
      </c>
      <c r="F7" s="542"/>
      <c r="G7" s="541">
        <f>70640.08+892.54-2508.25</f>
        <v>69024.37</v>
      </c>
      <c r="H7" s="624"/>
    </row>
    <row r="8" spans="1:9" s="125" customFormat="1" x14ac:dyDescent="0.25">
      <c r="C8" s="587" t="s">
        <v>996</v>
      </c>
      <c r="D8" s="588"/>
      <c r="E8" s="541">
        <v>150</v>
      </c>
      <c r="F8" s="542"/>
      <c r="G8" s="541">
        <v>300</v>
      </c>
      <c r="H8" s="624"/>
    </row>
    <row r="9" spans="1:9" s="125" customFormat="1" x14ac:dyDescent="0.25">
      <c r="C9" s="587" t="s">
        <v>1040</v>
      </c>
      <c r="D9" s="588"/>
      <c r="E9" s="541">
        <v>5500</v>
      </c>
      <c r="F9" s="542"/>
      <c r="G9" s="541">
        <v>0</v>
      </c>
      <c r="H9" s="624"/>
    </row>
    <row r="10" spans="1:9" s="125" customFormat="1" x14ac:dyDescent="0.25">
      <c r="C10" s="587" t="s">
        <v>1005</v>
      </c>
      <c r="D10" s="588"/>
      <c r="E10" s="541">
        <f>57670+8900</f>
        <v>66570</v>
      </c>
      <c r="F10" s="542"/>
      <c r="G10" s="541">
        <v>0</v>
      </c>
      <c r="H10" s="624"/>
    </row>
    <row r="11" spans="1:9" s="125" customFormat="1" x14ac:dyDescent="0.25">
      <c r="C11" s="585" t="s">
        <v>6</v>
      </c>
      <c r="D11" s="586"/>
      <c r="E11" s="541">
        <v>179765.33</v>
      </c>
      <c r="F11" s="542"/>
      <c r="G11" s="541">
        <v>63530.69</v>
      </c>
      <c r="H11" s="624"/>
    </row>
    <row r="12" spans="1:9" s="125" customFormat="1" ht="36.75" customHeight="1" thickBot="1" x14ac:dyDescent="0.3">
      <c r="C12" s="602" t="s">
        <v>1039</v>
      </c>
      <c r="D12" s="603"/>
      <c r="E12" s="636">
        <f>E6+E7+E8+E9+E10-E11</f>
        <v>14311.370000000024</v>
      </c>
      <c r="F12" s="637"/>
      <c r="G12" s="636">
        <f>G6+G7+G8+G9+G10-G11</f>
        <v>18007.089999999997</v>
      </c>
      <c r="H12" s="637"/>
    </row>
    <row r="13" spans="1:9" s="125" customFormat="1" ht="15.75" customHeight="1" thickBot="1" x14ac:dyDescent="0.3">
      <c r="C13" s="188"/>
      <c r="D13" s="188"/>
      <c r="E13" s="189"/>
      <c r="F13" s="189"/>
      <c r="G13" s="189"/>
      <c r="H13" s="189"/>
    </row>
    <row r="14" spans="1:9" s="125" customFormat="1" ht="15.75" customHeight="1" thickBot="1" x14ac:dyDescent="0.3">
      <c r="B14" s="628" t="s">
        <v>7</v>
      </c>
      <c r="C14" s="629"/>
      <c r="D14" s="629"/>
      <c r="E14" s="629"/>
      <c r="F14" s="630"/>
      <c r="G14" s="630"/>
      <c r="H14" s="630"/>
      <c r="I14" s="631"/>
    </row>
    <row r="15" spans="1:9" s="125" customFormat="1" ht="15.75" thickBot="1" x14ac:dyDescent="0.3">
      <c r="A15" s="632" t="s">
        <v>0</v>
      </c>
      <c r="B15" s="630"/>
      <c r="C15" s="630"/>
      <c r="D15" s="630"/>
      <c r="E15" s="631"/>
      <c r="F15" s="633" t="s">
        <v>1003</v>
      </c>
      <c r="G15" s="634"/>
      <c r="H15" s="634"/>
      <c r="I15" s="635"/>
    </row>
    <row r="16" spans="1:9" s="125" customForma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x14ac:dyDescent="0.25">
      <c r="A17" s="149">
        <v>44866</v>
      </c>
      <c r="B17" s="184">
        <v>160</v>
      </c>
      <c r="C17" s="627" t="s">
        <v>529</v>
      </c>
      <c r="D17" s="627"/>
      <c r="E17" s="627"/>
      <c r="F17" s="149">
        <v>44866</v>
      </c>
      <c r="G17" s="171">
        <v>115.5</v>
      </c>
      <c r="H17" s="626" t="s">
        <v>1013</v>
      </c>
      <c r="I17" s="626"/>
    </row>
    <row r="18" spans="1:9" s="125" customFormat="1" x14ac:dyDescent="0.25">
      <c r="A18" s="149">
        <v>44866</v>
      </c>
      <c r="B18" s="184">
        <v>123.25</v>
      </c>
      <c r="C18" s="627" t="s">
        <v>727</v>
      </c>
      <c r="D18" s="627"/>
      <c r="E18" s="627"/>
      <c r="F18" s="149">
        <v>44867</v>
      </c>
      <c r="G18" s="171">
        <v>9.2799999999999994</v>
      </c>
      <c r="H18" s="626" t="s">
        <v>1013</v>
      </c>
      <c r="I18" s="626"/>
    </row>
    <row r="19" spans="1:9" s="125" customFormat="1" x14ac:dyDescent="0.25">
      <c r="A19" s="149">
        <v>44867</v>
      </c>
      <c r="B19" s="184">
        <v>160</v>
      </c>
      <c r="C19" s="627" t="s">
        <v>529</v>
      </c>
      <c r="D19" s="627"/>
      <c r="E19" s="627"/>
      <c r="F19" s="149">
        <v>44868</v>
      </c>
      <c r="G19" s="171">
        <v>13.05</v>
      </c>
      <c r="H19" s="626" t="s">
        <v>1013</v>
      </c>
      <c r="I19" s="626"/>
    </row>
    <row r="20" spans="1:9" s="125" customFormat="1" x14ac:dyDescent="0.25">
      <c r="A20" s="149">
        <v>44869</v>
      </c>
      <c r="B20" s="163">
        <v>80556.009999999995</v>
      </c>
      <c r="C20" s="638" t="s">
        <v>1031</v>
      </c>
      <c r="D20" s="639"/>
      <c r="E20" s="640"/>
      <c r="F20" s="149">
        <v>44869</v>
      </c>
      <c r="G20" s="171">
        <v>17970</v>
      </c>
      <c r="H20" s="482" t="s">
        <v>1014</v>
      </c>
      <c r="I20" s="482"/>
    </row>
    <row r="21" spans="1:9" s="125" customFormat="1" x14ac:dyDescent="0.25">
      <c r="A21" s="149">
        <v>44872</v>
      </c>
      <c r="B21" s="184">
        <v>215</v>
      </c>
      <c r="C21" s="491" t="s">
        <v>239</v>
      </c>
      <c r="D21" s="512"/>
      <c r="E21" s="543"/>
      <c r="F21" s="149">
        <v>44869</v>
      </c>
      <c r="G21" s="163">
        <v>3.27</v>
      </c>
      <c r="H21" s="650" t="s">
        <v>217</v>
      </c>
      <c r="I21" s="640"/>
    </row>
    <row r="22" spans="1:9" s="125" customFormat="1" x14ac:dyDescent="0.25">
      <c r="A22" s="149">
        <v>44872</v>
      </c>
      <c r="B22" s="190">
        <v>600</v>
      </c>
      <c r="C22" s="651" t="s">
        <v>1006</v>
      </c>
      <c r="D22" s="652"/>
      <c r="E22" s="653"/>
      <c r="F22" s="149">
        <v>44869</v>
      </c>
      <c r="G22" s="171">
        <v>39.39</v>
      </c>
      <c r="H22" s="626" t="s">
        <v>1013</v>
      </c>
      <c r="I22" s="626"/>
    </row>
    <row r="23" spans="1:9" s="125" customFormat="1" x14ac:dyDescent="0.25">
      <c r="A23" s="149">
        <v>44872</v>
      </c>
      <c r="B23" s="163">
        <v>1.63</v>
      </c>
      <c r="C23" s="638" t="s">
        <v>217</v>
      </c>
      <c r="D23" s="639"/>
      <c r="E23" s="640"/>
      <c r="F23" s="149">
        <v>44870</v>
      </c>
      <c r="G23" s="171">
        <v>21.28</v>
      </c>
      <c r="H23" s="626" t="s">
        <v>1013</v>
      </c>
      <c r="I23" s="626"/>
    </row>
    <row r="24" spans="1:9" s="125" customFormat="1" x14ac:dyDescent="0.25">
      <c r="A24" s="149">
        <v>44873</v>
      </c>
      <c r="B24" s="163">
        <v>5687.6</v>
      </c>
      <c r="C24" s="491" t="s">
        <v>1042</v>
      </c>
      <c r="D24" s="512"/>
      <c r="E24" s="543"/>
      <c r="F24" s="149">
        <v>44871</v>
      </c>
      <c r="G24" s="163">
        <v>1.92</v>
      </c>
      <c r="H24" s="626" t="s">
        <v>1013</v>
      </c>
      <c r="I24" s="626"/>
    </row>
    <row r="25" spans="1:9" s="125" customFormat="1" x14ac:dyDescent="0.25">
      <c r="A25" s="149">
        <v>44873</v>
      </c>
      <c r="B25" s="163">
        <v>3.27</v>
      </c>
      <c r="C25" s="638" t="s">
        <v>217</v>
      </c>
      <c r="D25" s="639"/>
      <c r="E25" s="640"/>
      <c r="F25" s="149">
        <v>44872</v>
      </c>
      <c r="G25" s="171">
        <v>3100</v>
      </c>
      <c r="H25" s="482" t="s">
        <v>1014</v>
      </c>
      <c r="I25" s="482"/>
    </row>
    <row r="26" spans="1:9" s="125" customFormat="1" x14ac:dyDescent="0.25">
      <c r="A26" s="149">
        <v>44874</v>
      </c>
      <c r="B26" s="191">
        <v>147</v>
      </c>
      <c r="C26" s="627" t="s">
        <v>529</v>
      </c>
      <c r="D26" s="627"/>
      <c r="E26" s="627"/>
      <c r="F26" s="149">
        <v>44872</v>
      </c>
      <c r="G26" s="163">
        <v>3.27</v>
      </c>
      <c r="H26" s="650" t="s">
        <v>217</v>
      </c>
      <c r="I26" s="640"/>
    </row>
    <row r="27" spans="1:9" s="125" customFormat="1" x14ac:dyDescent="0.25">
      <c r="A27" s="149">
        <v>44874</v>
      </c>
      <c r="B27" s="162">
        <v>4000</v>
      </c>
      <c r="C27" s="638" t="s">
        <v>1032</v>
      </c>
      <c r="D27" s="639"/>
      <c r="E27" s="640"/>
      <c r="F27" s="149">
        <v>44872</v>
      </c>
      <c r="G27" s="162">
        <v>9.42</v>
      </c>
      <c r="H27" s="626" t="s">
        <v>1013</v>
      </c>
      <c r="I27" s="626"/>
    </row>
    <row r="28" spans="1:9" s="125" customFormat="1" x14ac:dyDescent="0.25">
      <c r="A28" s="149">
        <v>44874</v>
      </c>
      <c r="B28" s="163">
        <v>3.27</v>
      </c>
      <c r="C28" s="638" t="s">
        <v>217</v>
      </c>
      <c r="D28" s="639"/>
      <c r="E28" s="640"/>
      <c r="F28" s="149">
        <v>44875</v>
      </c>
      <c r="G28" s="162">
        <v>6.08</v>
      </c>
      <c r="H28" s="626" t="s">
        <v>1013</v>
      </c>
      <c r="I28" s="626"/>
    </row>
    <row r="29" spans="1:9" s="125" customFormat="1" x14ac:dyDescent="0.25">
      <c r="A29" s="149">
        <v>44875</v>
      </c>
      <c r="B29" s="163">
        <v>700</v>
      </c>
      <c r="C29" s="651" t="s">
        <v>1006</v>
      </c>
      <c r="D29" s="652"/>
      <c r="E29" s="653"/>
      <c r="F29" s="149">
        <v>44876</v>
      </c>
      <c r="G29" s="162">
        <v>16.98</v>
      </c>
      <c r="H29" s="626" t="s">
        <v>1013</v>
      </c>
      <c r="I29" s="626"/>
    </row>
    <row r="30" spans="1:9" s="125" customFormat="1" x14ac:dyDescent="0.25">
      <c r="A30" s="149">
        <v>44875</v>
      </c>
      <c r="B30" s="163">
        <v>1.63</v>
      </c>
      <c r="C30" s="638" t="s">
        <v>217</v>
      </c>
      <c r="D30" s="639"/>
      <c r="E30" s="640"/>
      <c r="F30" s="149">
        <v>44877</v>
      </c>
      <c r="G30" s="162">
        <v>1.82</v>
      </c>
      <c r="H30" s="626" t="s">
        <v>1013</v>
      </c>
      <c r="I30" s="626"/>
    </row>
    <row r="31" spans="1:9" s="125" customFormat="1" x14ac:dyDescent="0.25">
      <c r="A31" s="149">
        <v>44876</v>
      </c>
      <c r="B31" s="163">
        <v>139.80000000000001</v>
      </c>
      <c r="C31" s="491" t="s">
        <v>273</v>
      </c>
      <c r="D31" s="512"/>
      <c r="E31" s="543"/>
      <c r="F31" s="149">
        <v>44878</v>
      </c>
      <c r="G31" s="162">
        <v>13.25</v>
      </c>
      <c r="H31" s="626" t="s">
        <v>1013</v>
      </c>
      <c r="I31" s="626"/>
    </row>
    <row r="32" spans="1:9" s="125" customFormat="1" x14ac:dyDescent="0.25">
      <c r="A32" s="149">
        <v>44879</v>
      </c>
      <c r="B32" s="191">
        <v>12437</v>
      </c>
      <c r="C32" s="491" t="s">
        <v>1025</v>
      </c>
      <c r="D32" s="512"/>
      <c r="E32" s="543"/>
      <c r="F32" s="149">
        <v>44879</v>
      </c>
      <c r="G32" s="162">
        <v>10240</v>
      </c>
      <c r="H32" s="482" t="s">
        <v>1014</v>
      </c>
      <c r="I32" s="482"/>
    </row>
    <row r="33" spans="1:9" s="125" customFormat="1" x14ac:dyDescent="0.25">
      <c r="A33" s="149">
        <v>44879</v>
      </c>
      <c r="B33" s="191">
        <v>1652</v>
      </c>
      <c r="C33" s="651" t="s">
        <v>1006</v>
      </c>
      <c r="D33" s="652"/>
      <c r="E33" s="653"/>
      <c r="F33" s="149">
        <v>44879</v>
      </c>
      <c r="G33" s="163">
        <v>3.27</v>
      </c>
      <c r="H33" s="650" t="s">
        <v>217</v>
      </c>
      <c r="I33" s="640"/>
    </row>
    <row r="34" spans="1:9" s="125" customFormat="1" x14ac:dyDescent="0.25">
      <c r="A34" s="149">
        <v>44879</v>
      </c>
      <c r="B34" s="163">
        <v>3.27</v>
      </c>
      <c r="C34" s="638" t="s">
        <v>217</v>
      </c>
      <c r="D34" s="639"/>
      <c r="E34" s="640"/>
      <c r="F34" s="149">
        <v>44879</v>
      </c>
      <c r="G34" s="198">
        <v>69.459999999999994</v>
      </c>
      <c r="H34" s="626" t="s">
        <v>1013</v>
      </c>
      <c r="I34" s="626"/>
    </row>
    <row r="35" spans="1:9" s="125" customFormat="1" x14ac:dyDescent="0.25">
      <c r="A35" s="149">
        <v>44879</v>
      </c>
      <c r="B35" s="190">
        <v>883.82</v>
      </c>
      <c r="C35" s="638" t="s">
        <v>1044</v>
      </c>
      <c r="D35" s="639"/>
      <c r="E35" s="640"/>
      <c r="F35" s="149">
        <v>44881</v>
      </c>
      <c r="G35" s="162">
        <v>15.26</v>
      </c>
      <c r="H35" s="626" t="s">
        <v>1013</v>
      </c>
      <c r="I35" s="626"/>
    </row>
    <row r="36" spans="1:9" s="125" customFormat="1" x14ac:dyDescent="0.25">
      <c r="A36" s="149">
        <v>44879</v>
      </c>
      <c r="B36" s="163">
        <v>1.63</v>
      </c>
      <c r="C36" s="638" t="s">
        <v>217</v>
      </c>
      <c r="D36" s="639"/>
      <c r="E36" s="640"/>
      <c r="F36" s="149">
        <v>44882</v>
      </c>
      <c r="G36" s="162">
        <v>37.04</v>
      </c>
      <c r="H36" s="626" t="s">
        <v>1013</v>
      </c>
      <c r="I36" s="626"/>
    </row>
    <row r="37" spans="1:9" s="125" customFormat="1" x14ac:dyDescent="0.25">
      <c r="A37" s="149">
        <v>44879</v>
      </c>
      <c r="B37" s="163">
        <v>1000</v>
      </c>
      <c r="C37" s="491" t="s">
        <v>628</v>
      </c>
      <c r="D37" s="512"/>
      <c r="E37" s="543"/>
      <c r="F37" s="149">
        <v>44883</v>
      </c>
      <c r="G37" s="162">
        <v>55.77</v>
      </c>
      <c r="H37" s="626" t="s">
        <v>1013</v>
      </c>
      <c r="I37" s="626"/>
    </row>
    <row r="38" spans="1:9" s="125" customFormat="1" x14ac:dyDescent="0.25">
      <c r="A38" s="149">
        <v>44879</v>
      </c>
      <c r="B38" s="163">
        <v>1.63</v>
      </c>
      <c r="C38" s="638" t="s">
        <v>217</v>
      </c>
      <c r="D38" s="639"/>
      <c r="E38" s="640"/>
      <c r="F38" s="149">
        <v>44883</v>
      </c>
      <c r="G38" s="162">
        <v>5000</v>
      </c>
      <c r="H38" s="626" t="s">
        <v>628</v>
      </c>
      <c r="I38" s="626"/>
    </row>
    <row r="39" spans="1:9" s="125" customFormat="1" x14ac:dyDescent="0.25">
      <c r="A39" s="173">
        <v>44883</v>
      </c>
      <c r="B39" s="171">
        <v>1290</v>
      </c>
      <c r="C39" s="491" t="s">
        <v>628</v>
      </c>
      <c r="D39" s="512"/>
      <c r="E39" s="543"/>
      <c r="F39" s="149">
        <v>44883</v>
      </c>
      <c r="G39" s="162">
        <v>4.9000000000000004</v>
      </c>
      <c r="H39" s="650" t="s">
        <v>217</v>
      </c>
      <c r="I39" s="640"/>
    </row>
    <row r="40" spans="1:9" s="125" customFormat="1" x14ac:dyDescent="0.25">
      <c r="A40" s="173">
        <v>44883</v>
      </c>
      <c r="B40" s="191">
        <v>4.8899999999999997</v>
      </c>
      <c r="C40" s="638" t="s">
        <v>217</v>
      </c>
      <c r="D40" s="639"/>
      <c r="E40" s="640"/>
      <c r="F40" s="149">
        <v>44884</v>
      </c>
      <c r="G40" s="162">
        <v>14.77</v>
      </c>
      <c r="H40" s="626" t="s">
        <v>1013</v>
      </c>
      <c r="I40" s="626"/>
    </row>
    <row r="41" spans="1:9" s="125" customFormat="1" x14ac:dyDescent="0.25">
      <c r="A41" s="173">
        <v>44886</v>
      </c>
      <c r="B41" s="191">
        <v>10000</v>
      </c>
      <c r="C41" s="491" t="s">
        <v>628</v>
      </c>
      <c r="D41" s="512"/>
      <c r="E41" s="543"/>
      <c r="F41" s="149">
        <v>44885</v>
      </c>
      <c r="G41" s="162">
        <v>15.05</v>
      </c>
      <c r="H41" s="626" t="s">
        <v>1013</v>
      </c>
      <c r="I41" s="626"/>
    </row>
    <row r="42" spans="1:9" s="125" customFormat="1" x14ac:dyDescent="0.25">
      <c r="A42" s="173">
        <v>44886</v>
      </c>
      <c r="B42" s="163">
        <v>3.27</v>
      </c>
      <c r="C42" s="638" t="s">
        <v>217</v>
      </c>
      <c r="D42" s="639"/>
      <c r="E42" s="640"/>
      <c r="F42" s="149">
        <v>44886</v>
      </c>
      <c r="G42" s="162">
        <v>49.18</v>
      </c>
      <c r="H42" s="626" t="s">
        <v>1013</v>
      </c>
      <c r="I42" s="626"/>
    </row>
    <row r="43" spans="1:9" s="125" customFormat="1" x14ac:dyDescent="0.25">
      <c r="A43" s="173">
        <v>44886</v>
      </c>
      <c r="B43" s="184">
        <v>8200</v>
      </c>
      <c r="C43" s="491" t="s">
        <v>628</v>
      </c>
      <c r="D43" s="512"/>
      <c r="E43" s="543"/>
      <c r="F43" s="149">
        <v>44886</v>
      </c>
      <c r="G43" s="162">
        <v>7800</v>
      </c>
      <c r="H43" s="482" t="s">
        <v>1014</v>
      </c>
      <c r="I43" s="482"/>
    </row>
    <row r="44" spans="1:9" s="125" customFormat="1" x14ac:dyDescent="0.25">
      <c r="A44" s="173">
        <v>44886</v>
      </c>
      <c r="B44" s="163">
        <v>3.26</v>
      </c>
      <c r="C44" s="638" t="s">
        <v>217</v>
      </c>
      <c r="D44" s="639"/>
      <c r="E44" s="640"/>
      <c r="F44" s="149">
        <v>44886</v>
      </c>
      <c r="G44" s="163">
        <v>3.27</v>
      </c>
      <c r="H44" s="650" t="s">
        <v>217</v>
      </c>
      <c r="I44" s="640"/>
    </row>
    <row r="45" spans="1:9" s="125" customFormat="1" x14ac:dyDescent="0.25">
      <c r="A45" s="149">
        <v>44890</v>
      </c>
      <c r="B45" s="171">
        <v>3000</v>
      </c>
      <c r="C45" s="491" t="s">
        <v>736</v>
      </c>
      <c r="D45" s="512"/>
      <c r="E45" s="543"/>
      <c r="F45" s="149">
        <v>44887</v>
      </c>
      <c r="G45" s="162">
        <v>4990</v>
      </c>
      <c r="H45" s="482" t="s">
        <v>1014</v>
      </c>
      <c r="I45" s="482"/>
    </row>
    <row r="46" spans="1:9" s="125" customFormat="1" x14ac:dyDescent="0.25">
      <c r="A46" s="149">
        <v>44890</v>
      </c>
      <c r="B46" s="163">
        <v>1.63</v>
      </c>
      <c r="C46" s="638" t="s">
        <v>217</v>
      </c>
      <c r="D46" s="639"/>
      <c r="E46" s="640"/>
      <c r="F46" s="149">
        <v>44887</v>
      </c>
      <c r="G46" s="163">
        <v>3.27</v>
      </c>
      <c r="H46" s="650" t="s">
        <v>217</v>
      </c>
      <c r="I46" s="640"/>
    </row>
    <row r="47" spans="1:9" s="125" customFormat="1" x14ac:dyDescent="0.25">
      <c r="A47" s="149">
        <v>44891</v>
      </c>
      <c r="B47" s="191">
        <v>147</v>
      </c>
      <c r="C47" s="627" t="s">
        <v>529</v>
      </c>
      <c r="D47" s="627"/>
      <c r="E47" s="627"/>
      <c r="F47" s="149">
        <v>44888</v>
      </c>
      <c r="G47" s="162">
        <v>79.61</v>
      </c>
      <c r="H47" s="626" t="s">
        <v>1013</v>
      </c>
      <c r="I47" s="626"/>
    </row>
    <row r="48" spans="1:9" s="125" customFormat="1" x14ac:dyDescent="0.25">
      <c r="A48" s="149">
        <v>44891</v>
      </c>
      <c r="B48" s="171">
        <v>5459.61</v>
      </c>
      <c r="C48" s="491" t="s">
        <v>776</v>
      </c>
      <c r="D48" s="512"/>
      <c r="E48" s="543"/>
      <c r="F48" s="149">
        <v>44889</v>
      </c>
      <c r="G48" s="162">
        <v>62.95</v>
      </c>
      <c r="H48" s="626" t="s">
        <v>1013</v>
      </c>
      <c r="I48" s="626"/>
    </row>
    <row r="49" spans="1:9" s="125" customFormat="1" x14ac:dyDescent="0.25">
      <c r="A49" s="149">
        <v>44893</v>
      </c>
      <c r="B49" s="171">
        <v>5500</v>
      </c>
      <c r="C49" s="491" t="s">
        <v>397</v>
      </c>
      <c r="D49" s="512"/>
      <c r="E49" s="543"/>
      <c r="F49" s="149">
        <v>44889</v>
      </c>
      <c r="G49" s="162">
        <v>13570</v>
      </c>
      <c r="H49" s="482" t="s">
        <v>1014</v>
      </c>
      <c r="I49" s="482"/>
    </row>
    <row r="50" spans="1:9" s="125" customFormat="1" x14ac:dyDescent="0.25">
      <c r="A50" s="149">
        <v>44893</v>
      </c>
      <c r="B50" s="163">
        <v>3.27</v>
      </c>
      <c r="C50" s="638" t="s">
        <v>217</v>
      </c>
      <c r="D50" s="639"/>
      <c r="E50" s="640"/>
      <c r="F50" s="149">
        <v>44889</v>
      </c>
      <c r="G50" s="163">
        <v>3.27</v>
      </c>
      <c r="H50" s="650" t="s">
        <v>217</v>
      </c>
      <c r="I50" s="640"/>
    </row>
    <row r="51" spans="1:9" s="125" customFormat="1" x14ac:dyDescent="0.25">
      <c r="A51" s="149">
        <v>44893</v>
      </c>
      <c r="B51" s="163">
        <v>1000</v>
      </c>
      <c r="C51" s="491" t="s">
        <v>628</v>
      </c>
      <c r="D51" s="512"/>
      <c r="E51" s="543"/>
      <c r="F51" s="149">
        <v>44890</v>
      </c>
      <c r="G51" s="162">
        <v>61.68</v>
      </c>
      <c r="H51" s="626" t="s">
        <v>1013</v>
      </c>
      <c r="I51" s="626"/>
    </row>
    <row r="52" spans="1:9" s="125" customFormat="1" x14ac:dyDescent="0.25">
      <c r="A52" s="149">
        <v>44893</v>
      </c>
      <c r="B52" s="163">
        <v>1.63</v>
      </c>
      <c r="C52" s="638" t="s">
        <v>217</v>
      </c>
      <c r="D52" s="639"/>
      <c r="E52" s="640"/>
      <c r="F52" s="149">
        <v>44891</v>
      </c>
      <c r="G52" s="162">
        <v>7.97</v>
      </c>
      <c r="H52" s="626" t="s">
        <v>1013</v>
      </c>
      <c r="I52" s="626"/>
    </row>
    <row r="53" spans="1:9" s="125" customFormat="1" x14ac:dyDescent="0.25">
      <c r="A53" s="149">
        <v>44895</v>
      </c>
      <c r="B53" s="184">
        <v>31169.06</v>
      </c>
      <c r="C53" s="625" t="s">
        <v>343</v>
      </c>
      <c r="D53" s="625"/>
      <c r="E53" s="625"/>
      <c r="F53" s="149">
        <v>44892</v>
      </c>
      <c r="G53" s="162">
        <v>1.82</v>
      </c>
      <c r="H53" s="626" t="s">
        <v>1013</v>
      </c>
      <c r="I53" s="626"/>
    </row>
    <row r="54" spans="1:9" s="125" customFormat="1" x14ac:dyDescent="0.25">
      <c r="A54" s="149">
        <v>44895</v>
      </c>
      <c r="B54" s="184">
        <v>1833</v>
      </c>
      <c r="C54" s="491" t="s">
        <v>289</v>
      </c>
      <c r="D54" s="512"/>
      <c r="E54" s="543"/>
      <c r="F54" s="149">
        <v>44893</v>
      </c>
      <c r="G54" s="162">
        <v>23.95</v>
      </c>
      <c r="H54" s="626" t="s">
        <v>1013</v>
      </c>
      <c r="I54" s="626"/>
    </row>
    <row r="55" spans="1:9" s="125" customFormat="1" x14ac:dyDescent="0.25">
      <c r="A55" s="149">
        <v>44895</v>
      </c>
      <c r="B55" s="163">
        <v>3.27</v>
      </c>
      <c r="C55" s="638" t="s">
        <v>217</v>
      </c>
      <c r="D55" s="639"/>
      <c r="E55" s="640"/>
      <c r="F55" s="149">
        <v>44895</v>
      </c>
      <c r="G55" s="162">
        <v>93.69</v>
      </c>
      <c r="H55" s="626" t="s">
        <v>1013</v>
      </c>
      <c r="I55" s="626"/>
    </row>
    <row r="56" spans="1:9" s="125" customFormat="1" x14ac:dyDescent="0.25">
      <c r="A56" s="149">
        <v>44895</v>
      </c>
      <c r="B56" s="184">
        <v>1833</v>
      </c>
      <c r="C56" s="491" t="s">
        <v>692</v>
      </c>
      <c r="D56" s="512"/>
      <c r="E56" s="543"/>
      <c r="F56" s="196"/>
      <c r="G56" s="196"/>
      <c r="H56" s="649"/>
      <c r="I56" s="649"/>
    </row>
    <row r="57" spans="1:9" s="125" customFormat="1" x14ac:dyDescent="0.25">
      <c r="A57" s="149">
        <v>44895</v>
      </c>
      <c r="B57" s="163">
        <v>1.63</v>
      </c>
      <c r="C57" s="638" t="s">
        <v>217</v>
      </c>
      <c r="D57" s="639"/>
      <c r="E57" s="640"/>
      <c r="F57" s="196"/>
      <c r="G57" s="196"/>
      <c r="H57" s="647"/>
      <c r="I57" s="648"/>
    </row>
    <row r="58" spans="1:9" s="125" customFormat="1" x14ac:dyDescent="0.25">
      <c r="A58" s="149">
        <v>44895</v>
      </c>
      <c r="B58" s="184">
        <v>1833</v>
      </c>
      <c r="C58" s="491" t="s">
        <v>693</v>
      </c>
      <c r="D58" s="512"/>
      <c r="E58" s="543"/>
      <c r="F58" s="196"/>
      <c r="G58" s="196"/>
      <c r="H58" s="649"/>
      <c r="I58" s="649"/>
    </row>
  </sheetData>
  <mergeCells count="116">
    <mergeCell ref="C55:E55"/>
    <mergeCell ref="H55:I55"/>
    <mergeCell ref="C56:E56"/>
    <mergeCell ref="H56:I56"/>
    <mergeCell ref="C58:E58"/>
    <mergeCell ref="H58:I58"/>
    <mergeCell ref="C57:E57"/>
    <mergeCell ref="H57:I57"/>
    <mergeCell ref="C52:E52"/>
    <mergeCell ref="H52:I52"/>
    <mergeCell ref="C53:E53"/>
    <mergeCell ref="H53:I53"/>
    <mergeCell ref="C54:E54"/>
    <mergeCell ref="H54:I54"/>
    <mergeCell ref="C49:E49"/>
    <mergeCell ref="H49:I49"/>
    <mergeCell ref="C50:E50"/>
    <mergeCell ref="H50:I50"/>
    <mergeCell ref="C51:E51"/>
    <mergeCell ref="H51:I51"/>
    <mergeCell ref="C46:E46"/>
    <mergeCell ref="H46:I46"/>
    <mergeCell ref="C47:E47"/>
    <mergeCell ref="H47:I47"/>
    <mergeCell ref="C48:E48"/>
    <mergeCell ref="H48:I48"/>
    <mergeCell ref="C43:E43"/>
    <mergeCell ref="H43:I43"/>
    <mergeCell ref="C44:E44"/>
    <mergeCell ref="H44:I44"/>
    <mergeCell ref="C45:E45"/>
    <mergeCell ref="H45:I45"/>
    <mergeCell ref="C40:E40"/>
    <mergeCell ref="H40:I40"/>
    <mergeCell ref="C41:E41"/>
    <mergeCell ref="H41:I41"/>
    <mergeCell ref="C42:E42"/>
    <mergeCell ref="H42:I42"/>
    <mergeCell ref="C37:E37"/>
    <mergeCell ref="H37:I37"/>
    <mergeCell ref="C38:E38"/>
    <mergeCell ref="H38:I38"/>
    <mergeCell ref="C39:E39"/>
    <mergeCell ref="H39:I39"/>
    <mergeCell ref="C34:E34"/>
    <mergeCell ref="H34:I34"/>
    <mergeCell ref="C35:E35"/>
    <mergeCell ref="H35:I35"/>
    <mergeCell ref="C36:E36"/>
    <mergeCell ref="H36:I36"/>
    <mergeCell ref="C31:E31"/>
    <mergeCell ref="H31:I31"/>
    <mergeCell ref="C32:E32"/>
    <mergeCell ref="H32:I32"/>
    <mergeCell ref="C33:E33"/>
    <mergeCell ref="H33:I33"/>
    <mergeCell ref="C28:E28"/>
    <mergeCell ref="H28:I28"/>
    <mergeCell ref="C29:E29"/>
    <mergeCell ref="H29:I29"/>
    <mergeCell ref="C30:E30"/>
    <mergeCell ref="H30:I30"/>
    <mergeCell ref="C25:E25"/>
    <mergeCell ref="H25:I25"/>
    <mergeCell ref="C26:E26"/>
    <mergeCell ref="H26:I26"/>
    <mergeCell ref="C27:E27"/>
    <mergeCell ref="H27:I27"/>
    <mergeCell ref="C22:E22"/>
    <mergeCell ref="H22:I22"/>
    <mergeCell ref="C23:E23"/>
    <mergeCell ref="H23:I23"/>
    <mergeCell ref="C24:E24"/>
    <mergeCell ref="H24:I24"/>
    <mergeCell ref="C19:E19"/>
    <mergeCell ref="H19:I19"/>
    <mergeCell ref="C20:E20"/>
    <mergeCell ref="H20:I20"/>
    <mergeCell ref="C21:E21"/>
    <mergeCell ref="H21:I21"/>
    <mergeCell ref="C16:E16"/>
    <mergeCell ref="H16:I16"/>
    <mergeCell ref="C17:E17"/>
    <mergeCell ref="H17:I17"/>
    <mergeCell ref="C18:E18"/>
    <mergeCell ref="H18:I18"/>
    <mergeCell ref="C12:D12"/>
    <mergeCell ref="E12:F12"/>
    <mergeCell ref="G12:H12"/>
    <mergeCell ref="B14:I14"/>
    <mergeCell ref="A15:E15"/>
    <mergeCell ref="F15:I15"/>
    <mergeCell ref="C10:D10"/>
    <mergeCell ref="E10:F10"/>
    <mergeCell ref="G10:H10"/>
    <mergeCell ref="C11:D11"/>
    <mergeCell ref="E11:F11"/>
    <mergeCell ref="G11:H11"/>
    <mergeCell ref="C9:D9"/>
    <mergeCell ref="E9:F9"/>
    <mergeCell ref="G9:H9"/>
    <mergeCell ref="C6:D6"/>
    <mergeCell ref="E6:F6"/>
    <mergeCell ref="G6:H6"/>
    <mergeCell ref="C7:D7"/>
    <mergeCell ref="E7:F7"/>
    <mergeCell ref="G7:H7"/>
    <mergeCell ref="C2:H2"/>
    <mergeCell ref="C3:F3"/>
    <mergeCell ref="G3:H3"/>
    <mergeCell ref="C4:D5"/>
    <mergeCell ref="E4:F5"/>
    <mergeCell ref="G4:H5"/>
    <mergeCell ref="C8:D8"/>
    <mergeCell ref="E8:F8"/>
    <mergeCell ref="G8:H8"/>
  </mergeCells>
  <pageMargins left="0.7" right="0.7" top="0.75" bottom="0.75" header="0.3" footer="0.3"/>
  <pageSetup paperSize="9" scale="77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opLeftCell="A8" zoomScaleNormal="100" workbookViewId="0">
      <selection activeCell="C25" sqref="C25:E25"/>
    </sheetView>
  </sheetViews>
  <sheetFormatPr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1" width="9.140625" style="125"/>
  </cols>
  <sheetData>
    <row r="1" spans="1:9" ht="15.75" thickBot="1" x14ac:dyDescent="0.3"/>
    <row r="2" spans="1:9" ht="21.75" customHeight="1" x14ac:dyDescent="0.35">
      <c r="C2" s="589" t="s">
        <v>1045</v>
      </c>
      <c r="D2" s="590"/>
      <c r="E2" s="590"/>
      <c r="F2" s="590"/>
      <c r="G2" s="590"/>
      <c r="H2" s="591"/>
    </row>
    <row r="3" spans="1:9" ht="21.75" customHeight="1" x14ac:dyDescent="0.25">
      <c r="C3" s="592" t="s">
        <v>748</v>
      </c>
      <c r="D3" s="593"/>
      <c r="E3" s="593"/>
      <c r="F3" s="594"/>
      <c r="G3" s="616">
        <v>144597</v>
      </c>
      <c r="H3" s="617"/>
    </row>
    <row r="4" spans="1:9" x14ac:dyDescent="0.25">
      <c r="C4" s="598"/>
      <c r="D4" s="507"/>
      <c r="E4" s="618" t="s">
        <v>0</v>
      </c>
      <c r="F4" s="619"/>
      <c r="G4" s="618" t="s">
        <v>1003</v>
      </c>
      <c r="H4" s="622"/>
    </row>
    <row r="5" spans="1:9" x14ac:dyDescent="0.25">
      <c r="C5" s="598"/>
      <c r="D5" s="507"/>
      <c r="E5" s="620"/>
      <c r="F5" s="621"/>
      <c r="G5" s="620"/>
      <c r="H5" s="623"/>
    </row>
    <row r="6" spans="1:9" ht="30.75" customHeight="1" x14ac:dyDescent="0.25">
      <c r="C6" s="583" t="s">
        <v>1046</v>
      </c>
      <c r="D6" s="584"/>
      <c r="E6" s="541">
        <v>14311.37</v>
      </c>
      <c r="F6" s="542"/>
      <c r="G6" s="541">
        <v>18007.09</v>
      </c>
      <c r="H6" s="624"/>
    </row>
    <row r="7" spans="1:9" x14ac:dyDescent="0.25">
      <c r="C7" s="585" t="s">
        <v>1018</v>
      </c>
      <c r="D7" s="586"/>
      <c r="E7" s="541">
        <f>95018.98+17996.28-11789.86</f>
        <v>101225.4</v>
      </c>
      <c r="F7" s="542"/>
      <c r="G7" s="541">
        <f>69527.84+2508.25-175</f>
        <v>71861.09</v>
      </c>
      <c r="H7" s="624"/>
    </row>
    <row r="8" spans="1:9" s="125" customFormat="1" x14ac:dyDescent="0.25">
      <c r="C8" s="587" t="s">
        <v>996</v>
      </c>
      <c r="D8" s="588"/>
      <c r="E8" s="541">
        <v>100</v>
      </c>
      <c r="F8" s="542"/>
      <c r="G8" s="541">
        <v>300</v>
      </c>
      <c r="H8" s="624"/>
    </row>
    <row r="9" spans="1:9" s="125" customFormat="1" x14ac:dyDescent="0.25">
      <c r="C9" s="587" t="s">
        <v>1040</v>
      </c>
      <c r="D9" s="588"/>
      <c r="E9" s="541">
        <v>0</v>
      </c>
      <c r="F9" s="542"/>
      <c r="G9" s="541">
        <v>0</v>
      </c>
      <c r="H9" s="624"/>
    </row>
    <row r="10" spans="1:9" s="125" customFormat="1" x14ac:dyDescent="0.25">
      <c r="C10" s="587" t="s">
        <v>1005</v>
      </c>
      <c r="D10" s="588"/>
      <c r="E10" s="541">
        <v>89270</v>
      </c>
      <c r="F10" s="542"/>
      <c r="G10" s="541">
        <v>0</v>
      </c>
      <c r="H10" s="624"/>
    </row>
    <row r="11" spans="1:9" s="125" customFormat="1" x14ac:dyDescent="0.25">
      <c r="C11" s="585" t="s">
        <v>6</v>
      </c>
      <c r="D11" s="586"/>
      <c r="E11" s="541">
        <v>127131.43</v>
      </c>
      <c r="F11" s="542"/>
      <c r="G11" s="541">
        <v>90164.479999999996</v>
      </c>
      <c r="H11" s="624"/>
    </row>
    <row r="12" spans="1:9" s="125" customFormat="1" ht="36.75" customHeight="1" thickBot="1" x14ac:dyDescent="0.3">
      <c r="C12" s="602" t="s">
        <v>1047</v>
      </c>
      <c r="D12" s="603"/>
      <c r="E12" s="636">
        <f>E6+E7+E8+E9+E10-E11</f>
        <v>77775.34</v>
      </c>
      <c r="F12" s="637"/>
      <c r="G12" s="636">
        <f>G6+G7+G8+G9+G10-G11</f>
        <v>3.6999999999970896</v>
      </c>
      <c r="H12" s="637"/>
    </row>
    <row r="13" spans="1:9" s="125" customFormat="1" ht="15.75" customHeight="1" thickBot="1" x14ac:dyDescent="0.3">
      <c r="C13" s="188"/>
      <c r="D13" s="188"/>
      <c r="E13" s="189"/>
      <c r="F13" s="189"/>
      <c r="G13" s="189"/>
      <c r="H13" s="189"/>
    </row>
    <row r="14" spans="1:9" s="125" customFormat="1" ht="15.75" customHeight="1" thickBot="1" x14ac:dyDescent="0.3">
      <c r="B14" s="628" t="s">
        <v>7</v>
      </c>
      <c r="C14" s="629"/>
      <c r="D14" s="629"/>
      <c r="E14" s="629"/>
      <c r="F14" s="630"/>
      <c r="G14" s="630"/>
      <c r="H14" s="630"/>
      <c r="I14" s="631"/>
    </row>
    <row r="15" spans="1:9" s="125" customFormat="1" ht="15.75" thickBot="1" x14ac:dyDescent="0.3">
      <c r="A15" s="632" t="s">
        <v>0</v>
      </c>
      <c r="B15" s="630"/>
      <c r="C15" s="630"/>
      <c r="D15" s="630"/>
      <c r="E15" s="631"/>
      <c r="F15" s="633" t="s">
        <v>1003</v>
      </c>
      <c r="G15" s="634"/>
      <c r="H15" s="634"/>
      <c r="I15" s="635"/>
    </row>
    <row r="16" spans="1:9" s="125" customFormat="1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s="125" customFormat="1" x14ac:dyDescent="0.25">
      <c r="A17" s="149">
        <v>44896</v>
      </c>
      <c r="B17" s="184">
        <v>147</v>
      </c>
      <c r="C17" s="627" t="s">
        <v>529</v>
      </c>
      <c r="D17" s="627"/>
      <c r="E17" s="627"/>
      <c r="F17" s="149">
        <v>44896</v>
      </c>
      <c r="G17" s="171">
        <v>140.58000000000001</v>
      </c>
      <c r="H17" s="626" t="s">
        <v>1013</v>
      </c>
      <c r="I17" s="626"/>
    </row>
    <row r="18" spans="1:9" s="125" customFormat="1" x14ac:dyDescent="0.25">
      <c r="A18" s="149">
        <v>44897</v>
      </c>
      <c r="B18" s="184">
        <v>147</v>
      </c>
      <c r="C18" s="627" t="s">
        <v>529</v>
      </c>
      <c r="D18" s="627"/>
      <c r="E18" s="627"/>
      <c r="F18" s="149">
        <v>44897</v>
      </c>
      <c r="G18" s="171">
        <v>20300</v>
      </c>
      <c r="H18" s="482" t="s">
        <v>1014</v>
      </c>
      <c r="I18" s="482"/>
    </row>
    <row r="19" spans="1:9" s="125" customFormat="1" x14ac:dyDescent="0.25">
      <c r="A19" s="149">
        <v>44899</v>
      </c>
      <c r="B19" s="184">
        <v>237.25</v>
      </c>
      <c r="C19" s="627" t="s">
        <v>727</v>
      </c>
      <c r="D19" s="627"/>
      <c r="E19" s="627"/>
      <c r="F19" s="149">
        <v>44897</v>
      </c>
      <c r="G19" s="171">
        <v>3.27</v>
      </c>
      <c r="H19" s="650" t="s">
        <v>217</v>
      </c>
      <c r="I19" s="640"/>
    </row>
    <row r="20" spans="1:9" s="125" customFormat="1" x14ac:dyDescent="0.25">
      <c r="A20" s="149">
        <v>44900</v>
      </c>
      <c r="B20" s="163">
        <v>1950</v>
      </c>
      <c r="C20" s="638" t="s">
        <v>1048</v>
      </c>
      <c r="D20" s="639"/>
      <c r="E20" s="640"/>
      <c r="F20" s="149">
        <v>44897</v>
      </c>
      <c r="G20" s="171">
        <v>2.08</v>
      </c>
      <c r="H20" s="626" t="s">
        <v>1013</v>
      </c>
      <c r="I20" s="626"/>
    </row>
    <row r="21" spans="1:9" s="125" customFormat="1" x14ac:dyDescent="0.25">
      <c r="A21" s="149">
        <v>44900</v>
      </c>
      <c r="B21" s="184">
        <v>4929.08</v>
      </c>
      <c r="C21" s="491" t="s">
        <v>1049</v>
      </c>
      <c r="D21" s="512"/>
      <c r="E21" s="543"/>
      <c r="F21" s="149">
        <v>44902</v>
      </c>
      <c r="G21" s="163">
        <v>6.54</v>
      </c>
      <c r="H21" s="626" t="s">
        <v>1013</v>
      </c>
      <c r="I21" s="626"/>
    </row>
    <row r="22" spans="1:9" s="125" customFormat="1" x14ac:dyDescent="0.25">
      <c r="A22" s="149">
        <v>44900</v>
      </c>
      <c r="B22" s="190">
        <v>3000</v>
      </c>
      <c r="C22" s="651" t="s">
        <v>502</v>
      </c>
      <c r="D22" s="652"/>
      <c r="E22" s="653"/>
      <c r="F22" s="149">
        <v>44902</v>
      </c>
      <c r="G22" s="171">
        <v>4.95</v>
      </c>
      <c r="H22" s="626" t="s">
        <v>1013</v>
      </c>
      <c r="I22" s="626"/>
    </row>
    <row r="23" spans="1:9" s="125" customFormat="1" x14ac:dyDescent="0.25">
      <c r="A23" s="149">
        <v>44900</v>
      </c>
      <c r="B23" s="163">
        <v>3.27</v>
      </c>
      <c r="C23" s="638" t="s">
        <v>217</v>
      </c>
      <c r="D23" s="639"/>
      <c r="E23" s="640"/>
      <c r="F23" s="149">
        <v>44903</v>
      </c>
      <c r="G23" s="171">
        <v>2685</v>
      </c>
      <c r="H23" s="482" t="s">
        <v>1014</v>
      </c>
      <c r="I23" s="482"/>
    </row>
    <row r="24" spans="1:9" s="125" customFormat="1" x14ac:dyDescent="0.25">
      <c r="A24" s="149">
        <v>44900</v>
      </c>
      <c r="B24" s="163">
        <v>36316.67</v>
      </c>
      <c r="C24" s="638" t="s">
        <v>1051</v>
      </c>
      <c r="D24" s="639"/>
      <c r="E24" s="640"/>
      <c r="F24" s="149">
        <v>44903</v>
      </c>
      <c r="G24" s="171">
        <v>3.27</v>
      </c>
      <c r="H24" s="650" t="s">
        <v>217</v>
      </c>
      <c r="I24" s="640"/>
    </row>
    <row r="25" spans="1:9" s="125" customFormat="1" x14ac:dyDescent="0.25">
      <c r="A25" s="149">
        <v>44902</v>
      </c>
      <c r="B25" s="163">
        <v>132</v>
      </c>
      <c r="C25" s="627" t="s">
        <v>529</v>
      </c>
      <c r="D25" s="627"/>
      <c r="E25" s="627"/>
      <c r="F25" s="149">
        <v>44903</v>
      </c>
      <c r="G25" s="171">
        <v>16.05</v>
      </c>
      <c r="H25" s="626" t="s">
        <v>1013</v>
      </c>
      <c r="I25" s="626"/>
    </row>
    <row r="26" spans="1:9" s="125" customFormat="1" x14ac:dyDescent="0.25">
      <c r="A26" s="149">
        <v>44902</v>
      </c>
      <c r="B26" s="191">
        <v>96</v>
      </c>
      <c r="C26" s="491" t="s">
        <v>239</v>
      </c>
      <c r="D26" s="512"/>
      <c r="E26" s="543"/>
      <c r="F26" s="149">
        <v>44904</v>
      </c>
      <c r="G26" s="163">
        <v>7995</v>
      </c>
      <c r="H26" s="482" t="s">
        <v>1014</v>
      </c>
      <c r="I26" s="482"/>
    </row>
    <row r="27" spans="1:9" s="125" customFormat="1" x14ac:dyDescent="0.25">
      <c r="A27" s="149">
        <v>44904</v>
      </c>
      <c r="B27" s="162">
        <v>35535</v>
      </c>
      <c r="C27" s="638" t="s">
        <v>1041</v>
      </c>
      <c r="D27" s="639"/>
      <c r="E27" s="640"/>
      <c r="F27" s="149">
        <v>44904</v>
      </c>
      <c r="G27" s="171">
        <v>3.27</v>
      </c>
      <c r="H27" s="650" t="s">
        <v>217</v>
      </c>
      <c r="I27" s="640"/>
    </row>
    <row r="28" spans="1:9" s="125" customFormat="1" x14ac:dyDescent="0.25">
      <c r="A28" s="149">
        <v>44904</v>
      </c>
      <c r="B28" s="163">
        <v>1.63</v>
      </c>
      <c r="C28" s="638" t="s">
        <v>217</v>
      </c>
      <c r="D28" s="639"/>
      <c r="E28" s="640"/>
      <c r="F28" s="149">
        <v>44904</v>
      </c>
      <c r="G28" s="162">
        <v>84.01</v>
      </c>
      <c r="H28" s="626" t="s">
        <v>1013</v>
      </c>
      <c r="I28" s="626"/>
    </row>
    <row r="29" spans="1:9" s="125" customFormat="1" x14ac:dyDescent="0.25">
      <c r="A29" s="149">
        <v>44904</v>
      </c>
      <c r="B29" s="163">
        <v>1.63</v>
      </c>
      <c r="C29" s="638" t="s">
        <v>217</v>
      </c>
      <c r="D29" s="639"/>
      <c r="E29" s="640"/>
      <c r="F29" s="149">
        <v>44905</v>
      </c>
      <c r="G29" s="162">
        <v>61.79</v>
      </c>
      <c r="H29" s="626" t="s">
        <v>1013</v>
      </c>
      <c r="I29" s="626"/>
    </row>
    <row r="30" spans="1:9" s="125" customFormat="1" x14ac:dyDescent="0.25">
      <c r="A30" s="149">
        <v>44904</v>
      </c>
      <c r="B30" s="163">
        <v>1.63</v>
      </c>
      <c r="C30" s="638" t="s">
        <v>217</v>
      </c>
      <c r="D30" s="639"/>
      <c r="E30" s="640"/>
      <c r="F30" s="149">
        <v>44906</v>
      </c>
      <c r="G30" s="162">
        <v>88.93</v>
      </c>
      <c r="H30" s="626" t="s">
        <v>1013</v>
      </c>
      <c r="I30" s="626"/>
    </row>
    <row r="31" spans="1:9" s="125" customFormat="1" x14ac:dyDescent="0.25">
      <c r="A31" s="149">
        <v>44904</v>
      </c>
      <c r="B31" s="163">
        <v>1.63</v>
      </c>
      <c r="C31" s="638" t="s">
        <v>217</v>
      </c>
      <c r="D31" s="639"/>
      <c r="E31" s="640"/>
      <c r="F31" s="149">
        <v>44907</v>
      </c>
      <c r="G31" s="162">
        <v>15425</v>
      </c>
      <c r="H31" s="482" t="s">
        <v>1014</v>
      </c>
      <c r="I31" s="482"/>
    </row>
    <row r="32" spans="1:9" s="125" customFormat="1" x14ac:dyDescent="0.25">
      <c r="A32" s="149">
        <v>44904</v>
      </c>
      <c r="B32" s="191">
        <v>4000</v>
      </c>
      <c r="C32" s="638" t="s">
        <v>1043</v>
      </c>
      <c r="D32" s="639"/>
      <c r="E32" s="640"/>
      <c r="F32" s="149">
        <v>44907</v>
      </c>
      <c r="G32" s="171">
        <v>3.27</v>
      </c>
      <c r="H32" s="650" t="s">
        <v>217</v>
      </c>
      <c r="I32" s="640"/>
    </row>
    <row r="33" spans="1:9" s="125" customFormat="1" x14ac:dyDescent="0.25">
      <c r="A33" s="149">
        <v>44904</v>
      </c>
      <c r="B33" s="163">
        <v>3.27</v>
      </c>
      <c r="C33" s="638" t="s">
        <v>217</v>
      </c>
      <c r="D33" s="639"/>
      <c r="E33" s="640"/>
      <c r="F33" s="149">
        <v>44907</v>
      </c>
      <c r="G33" s="163">
        <v>11.3</v>
      </c>
      <c r="H33" s="626" t="s">
        <v>1013</v>
      </c>
      <c r="I33" s="626"/>
    </row>
    <row r="34" spans="1:9" s="125" customFormat="1" x14ac:dyDescent="0.25">
      <c r="A34" s="149">
        <v>44904</v>
      </c>
      <c r="B34" s="163">
        <v>883.82</v>
      </c>
      <c r="C34" s="638" t="s">
        <v>1053</v>
      </c>
      <c r="D34" s="639"/>
      <c r="E34" s="640"/>
      <c r="F34" s="149">
        <v>44909</v>
      </c>
      <c r="G34" s="198">
        <v>11.46</v>
      </c>
      <c r="H34" s="626" t="s">
        <v>1013</v>
      </c>
      <c r="I34" s="626"/>
    </row>
    <row r="35" spans="1:9" s="125" customFormat="1" x14ac:dyDescent="0.25">
      <c r="A35" s="149">
        <v>44904</v>
      </c>
      <c r="B35" s="163">
        <v>1.63</v>
      </c>
      <c r="C35" s="638" t="s">
        <v>217</v>
      </c>
      <c r="D35" s="639"/>
      <c r="E35" s="640"/>
      <c r="F35" s="149">
        <v>44910</v>
      </c>
      <c r="G35" s="162">
        <v>9.33</v>
      </c>
      <c r="H35" s="626" t="s">
        <v>1013</v>
      </c>
      <c r="I35" s="626"/>
    </row>
    <row r="36" spans="1:9" s="125" customFormat="1" x14ac:dyDescent="0.25">
      <c r="A36" s="149">
        <v>44904</v>
      </c>
      <c r="B36" s="163">
        <v>3500</v>
      </c>
      <c r="C36" s="491" t="s">
        <v>1054</v>
      </c>
      <c r="D36" s="512"/>
      <c r="E36" s="543"/>
      <c r="F36" s="149">
        <v>44911</v>
      </c>
      <c r="G36" s="162">
        <v>7.51</v>
      </c>
      <c r="H36" s="626" t="s">
        <v>1013</v>
      </c>
      <c r="I36" s="626"/>
    </row>
    <row r="37" spans="1:9" s="125" customFormat="1" x14ac:dyDescent="0.25">
      <c r="A37" s="149">
        <v>44904</v>
      </c>
      <c r="B37" s="163">
        <v>3.27</v>
      </c>
      <c r="C37" s="638" t="s">
        <v>217</v>
      </c>
      <c r="D37" s="639"/>
      <c r="E37" s="640"/>
      <c r="F37" s="149">
        <v>44912</v>
      </c>
      <c r="G37" s="162">
        <v>37.46</v>
      </c>
      <c r="H37" s="626" t="s">
        <v>1013</v>
      </c>
      <c r="I37" s="626"/>
    </row>
    <row r="38" spans="1:9" s="125" customFormat="1" x14ac:dyDescent="0.25">
      <c r="A38" s="149">
        <v>44907</v>
      </c>
      <c r="B38" s="163">
        <v>139.80000000000001</v>
      </c>
      <c r="C38" s="491" t="s">
        <v>273</v>
      </c>
      <c r="D38" s="512"/>
      <c r="E38" s="543"/>
      <c r="F38" s="149">
        <v>44913</v>
      </c>
      <c r="G38" s="162">
        <v>33.79</v>
      </c>
      <c r="H38" s="626" t="s">
        <v>1013</v>
      </c>
      <c r="I38" s="626"/>
    </row>
    <row r="39" spans="1:9" s="125" customFormat="1" x14ac:dyDescent="0.25">
      <c r="A39" s="149">
        <v>44907</v>
      </c>
      <c r="B39" s="163">
        <v>1500</v>
      </c>
      <c r="C39" s="491" t="s">
        <v>628</v>
      </c>
      <c r="D39" s="512"/>
      <c r="E39" s="543"/>
      <c r="F39" s="149">
        <v>44914</v>
      </c>
      <c r="G39" s="162">
        <v>43.07</v>
      </c>
      <c r="H39" s="626" t="s">
        <v>1013</v>
      </c>
      <c r="I39" s="626"/>
    </row>
    <row r="40" spans="1:9" s="125" customFormat="1" x14ac:dyDescent="0.25">
      <c r="A40" s="149">
        <v>44907</v>
      </c>
      <c r="B40" s="163">
        <v>3.27</v>
      </c>
      <c r="C40" s="638" t="s">
        <v>217</v>
      </c>
      <c r="D40" s="639"/>
      <c r="E40" s="640"/>
      <c r="F40" s="149">
        <v>44916</v>
      </c>
      <c r="G40" s="162">
        <v>35.85</v>
      </c>
      <c r="H40" s="626" t="s">
        <v>1013</v>
      </c>
      <c r="I40" s="626"/>
    </row>
    <row r="41" spans="1:9" s="125" customFormat="1" x14ac:dyDescent="0.25">
      <c r="A41" s="149">
        <v>44907</v>
      </c>
      <c r="B41" s="191">
        <v>2659.6</v>
      </c>
      <c r="C41" s="491" t="s">
        <v>1054</v>
      </c>
      <c r="D41" s="512"/>
      <c r="E41" s="543"/>
      <c r="F41" s="149">
        <v>44916</v>
      </c>
      <c r="G41" s="162">
        <v>16985</v>
      </c>
      <c r="H41" s="482" t="s">
        <v>1014</v>
      </c>
      <c r="I41" s="482"/>
    </row>
    <row r="42" spans="1:9" s="125" customFormat="1" x14ac:dyDescent="0.25">
      <c r="A42" s="149">
        <v>44907</v>
      </c>
      <c r="B42" s="163">
        <v>3.27</v>
      </c>
      <c r="C42" s="638" t="s">
        <v>217</v>
      </c>
      <c r="D42" s="639"/>
      <c r="E42" s="640"/>
      <c r="F42" s="149">
        <v>44916</v>
      </c>
      <c r="G42" s="171">
        <v>3.27</v>
      </c>
      <c r="H42" s="650" t="s">
        <v>217</v>
      </c>
      <c r="I42" s="640"/>
    </row>
    <row r="43" spans="1:9" s="125" customFormat="1" x14ac:dyDescent="0.25">
      <c r="A43" s="173">
        <v>44910</v>
      </c>
      <c r="B43" s="163">
        <v>13886</v>
      </c>
      <c r="C43" s="491" t="s">
        <v>1025</v>
      </c>
      <c r="D43" s="512"/>
      <c r="E43" s="543"/>
      <c r="F43" s="149">
        <v>44917</v>
      </c>
      <c r="G43" s="162">
        <v>37.43</v>
      </c>
      <c r="H43" s="626" t="s">
        <v>1013</v>
      </c>
      <c r="I43" s="626"/>
    </row>
    <row r="44" spans="1:9" s="125" customFormat="1" x14ac:dyDescent="0.25">
      <c r="A44" s="173">
        <v>44916</v>
      </c>
      <c r="B44" s="163">
        <v>1000</v>
      </c>
      <c r="C44" s="491" t="s">
        <v>628</v>
      </c>
      <c r="D44" s="512"/>
      <c r="E44" s="543"/>
      <c r="F44" s="149">
        <v>44918</v>
      </c>
      <c r="G44" s="162">
        <v>51.24</v>
      </c>
      <c r="H44" s="626" t="s">
        <v>1013</v>
      </c>
      <c r="I44" s="626"/>
    </row>
    <row r="45" spans="1:9" s="125" customFormat="1" x14ac:dyDescent="0.25">
      <c r="A45" s="173">
        <v>44916</v>
      </c>
      <c r="B45" s="163">
        <v>1.63</v>
      </c>
      <c r="C45" s="638" t="s">
        <v>217</v>
      </c>
      <c r="D45" s="639"/>
      <c r="E45" s="640"/>
      <c r="F45" s="149">
        <v>44918</v>
      </c>
      <c r="G45" s="162">
        <v>8435</v>
      </c>
      <c r="H45" s="482" t="s">
        <v>1014</v>
      </c>
      <c r="I45" s="482"/>
    </row>
    <row r="46" spans="1:9" s="125" customFormat="1" x14ac:dyDescent="0.25">
      <c r="A46" s="173">
        <v>44920</v>
      </c>
      <c r="B46" s="163">
        <v>500</v>
      </c>
      <c r="C46" s="491" t="s">
        <v>628</v>
      </c>
      <c r="D46" s="512"/>
      <c r="E46" s="543"/>
      <c r="F46" s="149">
        <v>44918</v>
      </c>
      <c r="G46" s="200">
        <v>4.9000000000000004</v>
      </c>
      <c r="H46" s="650" t="s">
        <v>217</v>
      </c>
      <c r="I46" s="640"/>
    </row>
    <row r="47" spans="1:9" s="125" customFormat="1" x14ac:dyDescent="0.25">
      <c r="A47" s="173">
        <v>44920</v>
      </c>
      <c r="B47" s="163">
        <v>2.44</v>
      </c>
      <c r="C47" s="638" t="s">
        <v>217</v>
      </c>
      <c r="D47" s="639"/>
      <c r="E47" s="640"/>
      <c r="F47" s="149">
        <v>44919</v>
      </c>
      <c r="G47" s="163">
        <v>25.15</v>
      </c>
      <c r="H47" s="626" t="s">
        <v>1013</v>
      </c>
      <c r="I47" s="626"/>
    </row>
    <row r="48" spans="1:9" s="125" customFormat="1" x14ac:dyDescent="0.25">
      <c r="A48" s="149">
        <v>44921</v>
      </c>
      <c r="B48" s="163">
        <v>400</v>
      </c>
      <c r="C48" s="491" t="s">
        <v>628</v>
      </c>
      <c r="D48" s="512"/>
      <c r="E48" s="543"/>
      <c r="F48" s="149">
        <v>44920</v>
      </c>
      <c r="G48" s="187">
        <v>43.27</v>
      </c>
      <c r="H48" s="626" t="s">
        <v>1013</v>
      </c>
      <c r="I48" s="626"/>
    </row>
    <row r="49" spans="1:9" s="125" customFormat="1" x14ac:dyDescent="0.25">
      <c r="A49" s="149">
        <v>44921</v>
      </c>
      <c r="B49" s="163">
        <v>2.44</v>
      </c>
      <c r="C49" s="638" t="s">
        <v>217</v>
      </c>
      <c r="D49" s="639"/>
      <c r="E49" s="640"/>
      <c r="F49" s="149">
        <v>44921</v>
      </c>
      <c r="G49" s="162">
        <v>16.75</v>
      </c>
      <c r="H49" s="626" t="s">
        <v>1013</v>
      </c>
      <c r="I49" s="626"/>
    </row>
    <row r="50" spans="1:9" s="125" customFormat="1" x14ac:dyDescent="0.25">
      <c r="A50" s="149">
        <v>44923</v>
      </c>
      <c r="B50" s="163">
        <v>4668.3999999999996</v>
      </c>
      <c r="C50" s="491" t="s">
        <v>776</v>
      </c>
      <c r="D50" s="512"/>
      <c r="E50" s="543"/>
      <c r="F50" s="149">
        <v>44923</v>
      </c>
      <c r="G50" s="163">
        <v>43.2</v>
      </c>
      <c r="H50" s="626" t="s">
        <v>1013</v>
      </c>
      <c r="I50" s="626"/>
    </row>
    <row r="51" spans="1:9" s="125" customFormat="1" x14ac:dyDescent="0.25">
      <c r="A51" s="149">
        <v>44923</v>
      </c>
      <c r="B51" s="171">
        <v>5500</v>
      </c>
      <c r="C51" s="491" t="s">
        <v>397</v>
      </c>
      <c r="D51" s="512"/>
      <c r="E51" s="543"/>
      <c r="F51" s="149">
        <v>44923</v>
      </c>
      <c r="G51" s="162">
        <v>12220</v>
      </c>
      <c r="H51" s="482" t="s">
        <v>1014</v>
      </c>
      <c r="I51" s="482"/>
    </row>
    <row r="52" spans="1:9" s="125" customFormat="1" x14ac:dyDescent="0.25">
      <c r="A52" s="149">
        <v>44923</v>
      </c>
      <c r="B52" s="163">
        <v>3.27</v>
      </c>
      <c r="C52" s="638" t="s">
        <v>217</v>
      </c>
      <c r="D52" s="639"/>
      <c r="E52" s="640"/>
      <c r="F52" s="149">
        <v>44923</v>
      </c>
      <c r="G52" s="171">
        <v>3.27</v>
      </c>
      <c r="H52" s="650" t="s">
        <v>217</v>
      </c>
      <c r="I52" s="640"/>
    </row>
    <row r="53" spans="1:9" s="125" customFormat="1" x14ac:dyDescent="0.25">
      <c r="A53" s="149">
        <v>44923</v>
      </c>
      <c r="B53" s="163">
        <v>200</v>
      </c>
      <c r="C53" s="491" t="s">
        <v>628</v>
      </c>
      <c r="D53" s="512"/>
      <c r="E53" s="543"/>
      <c r="F53" s="149">
        <v>44924</v>
      </c>
      <c r="G53" s="162">
        <v>43.83</v>
      </c>
      <c r="H53" s="626" t="s">
        <v>1013</v>
      </c>
      <c r="I53" s="626"/>
    </row>
    <row r="54" spans="1:9" s="125" customFormat="1" x14ac:dyDescent="0.25">
      <c r="A54" s="149">
        <v>44923</v>
      </c>
      <c r="B54" s="163">
        <v>1.63</v>
      </c>
      <c r="C54" s="638" t="s">
        <v>217</v>
      </c>
      <c r="D54" s="639"/>
      <c r="E54" s="640"/>
      <c r="F54" s="149">
        <v>44925</v>
      </c>
      <c r="G54" s="162">
        <v>11.12</v>
      </c>
      <c r="H54" s="626" t="s">
        <v>1013</v>
      </c>
      <c r="I54" s="626"/>
    </row>
    <row r="55" spans="1:9" s="125" customFormat="1" x14ac:dyDescent="0.25">
      <c r="A55" s="149">
        <v>44925</v>
      </c>
      <c r="B55" s="163">
        <v>132</v>
      </c>
      <c r="C55" s="627" t="s">
        <v>529</v>
      </c>
      <c r="D55" s="627"/>
      <c r="E55" s="627"/>
      <c r="F55" s="149">
        <v>44925</v>
      </c>
      <c r="G55" s="163">
        <v>5225</v>
      </c>
      <c r="H55" s="482" t="s">
        <v>1014</v>
      </c>
      <c r="I55" s="482"/>
    </row>
    <row r="56" spans="1:9" s="125" customFormat="1" x14ac:dyDescent="0.25">
      <c r="A56" s="149">
        <v>44925</v>
      </c>
      <c r="B56" s="184">
        <v>1833</v>
      </c>
      <c r="C56" s="491" t="s">
        <v>289</v>
      </c>
      <c r="D56" s="512"/>
      <c r="E56" s="543"/>
      <c r="F56" s="149">
        <v>44925</v>
      </c>
      <c r="G56" s="171">
        <v>3.27</v>
      </c>
      <c r="H56" s="650" t="s">
        <v>217</v>
      </c>
      <c r="I56" s="640"/>
    </row>
    <row r="57" spans="1:9" s="125" customFormat="1" x14ac:dyDescent="0.25">
      <c r="A57" s="149">
        <v>44925</v>
      </c>
      <c r="B57" s="163">
        <v>3.27</v>
      </c>
      <c r="C57" s="638" t="s">
        <v>217</v>
      </c>
      <c r="D57" s="639"/>
      <c r="E57" s="640"/>
      <c r="F57" s="149"/>
      <c r="G57" s="162"/>
      <c r="H57" s="626"/>
      <c r="I57" s="626"/>
    </row>
    <row r="58" spans="1:9" s="125" customFormat="1" x14ac:dyDescent="0.25">
      <c r="A58" s="149">
        <v>44925</v>
      </c>
      <c r="B58" s="184">
        <v>1833</v>
      </c>
      <c r="C58" s="491" t="s">
        <v>693</v>
      </c>
      <c r="D58" s="512"/>
      <c r="E58" s="543"/>
      <c r="F58" s="149"/>
      <c r="G58" s="162"/>
      <c r="H58" s="626"/>
      <c r="I58" s="626"/>
    </row>
    <row r="59" spans="1:9" s="125" customFormat="1" x14ac:dyDescent="0.25">
      <c r="A59" s="149">
        <v>44925</v>
      </c>
      <c r="B59" s="184">
        <v>1833</v>
      </c>
      <c r="C59" s="491" t="s">
        <v>692</v>
      </c>
      <c r="D59" s="512"/>
      <c r="E59" s="543"/>
      <c r="F59" s="149"/>
      <c r="G59" s="162"/>
      <c r="H59" s="626"/>
      <c r="I59" s="626"/>
    </row>
    <row r="60" spans="1:9" s="125" customFormat="1" x14ac:dyDescent="0.25">
      <c r="A60" s="149">
        <v>44925</v>
      </c>
      <c r="B60" s="163">
        <v>1.63</v>
      </c>
      <c r="C60" s="638" t="s">
        <v>217</v>
      </c>
      <c r="D60" s="639"/>
      <c r="E60" s="640"/>
      <c r="F60" s="149"/>
      <c r="G60" s="162"/>
      <c r="H60" s="626"/>
      <c r="I60" s="626"/>
    </row>
    <row r="61" spans="1:9" s="125" customFormat="1" x14ac:dyDescent="0.25">
      <c r="A61" s="149">
        <v>44926</v>
      </c>
      <c r="B61" s="163">
        <v>132</v>
      </c>
      <c r="C61" s="627" t="s">
        <v>529</v>
      </c>
      <c r="D61" s="627"/>
      <c r="E61" s="627"/>
      <c r="F61" s="196"/>
      <c r="G61" s="196"/>
      <c r="H61" s="649"/>
      <c r="I61" s="649"/>
    </row>
  </sheetData>
  <mergeCells count="122">
    <mergeCell ref="C60:E60"/>
    <mergeCell ref="H60:I60"/>
    <mergeCell ref="C61:E61"/>
    <mergeCell ref="H61:I61"/>
    <mergeCell ref="C57:E57"/>
    <mergeCell ref="H57:I57"/>
    <mergeCell ref="C58:E58"/>
    <mergeCell ref="H58:I58"/>
    <mergeCell ref="C59:E59"/>
    <mergeCell ref="H59:I59"/>
    <mergeCell ref="H54:I54"/>
    <mergeCell ref="C55:E55"/>
    <mergeCell ref="H55:I55"/>
    <mergeCell ref="C56:E56"/>
    <mergeCell ref="H56:I56"/>
    <mergeCell ref="C50:E50"/>
    <mergeCell ref="H50:I50"/>
    <mergeCell ref="C51:E51"/>
    <mergeCell ref="H51:I51"/>
    <mergeCell ref="C52:E52"/>
    <mergeCell ref="H52:I52"/>
    <mergeCell ref="H53:I53"/>
    <mergeCell ref="C53:E53"/>
    <mergeCell ref="C54:E54"/>
    <mergeCell ref="C45:E45"/>
    <mergeCell ref="H45:I45"/>
    <mergeCell ref="C47:E47"/>
    <mergeCell ref="H47:I47"/>
    <mergeCell ref="C49:E49"/>
    <mergeCell ref="H49:I49"/>
    <mergeCell ref="H48:I48"/>
    <mergeCell ref="C41:E41"/>
    <mergeCell ref="H41:I41"/>
    <mergeCell ref="C42:E42"/>
    <mergeCell ref="H42:I42"/>
    <mergeCell ref="C43:E43"/>
    <mergeCell ref="H43:I43"/>
    <mergeCell ref="C44:E44"/>
    <mergeCell ref="C46:E46"/>
    <mergeCell ref="C48:E48"/>
    <mergeCell ref="H44:I44"/>
    <mergeCell ref="H46:I46"/>
    <mergeCell ref="C37:E37"/>
    <mergeCell ref="H37:I37"/>
    <mergeCell ref="C38:E38"/>
    <mergeCell ref="H38:I38"/>
    <mergeCell ref="C40:E40"/>
    <mergeCell ref="H40:I40"/>
    <mergeCell ref="C34:E34"/>
    <mergeCell ref="H34:I34"/>
    <mergeCell ref="C35:E35"/>
    <mergeCell ref="H35:I35"/>
    <mergeCell ref="C36:E36"/>
    <mergeCell ref="H36:I36"/>
    <mergeCell ref="C39:E39"/>
    <mergeCell ref="H39:I39"/>
    <mergeCell ref="C31:E31"/>
    <mergeCell ref="H31:I31"/>
    <mergeCell ref="C32:E32"/>
    <mergeCell ref="H32:I32"/>
    <mergeCell ref="C33:E33"/>
    <mergeCell ref="H33:I33"/>
    <mergeCell ref="C28:E28"/>
    <mergeCell ref="H28:I28"/>
    <mergeCell ref="C29:E29"/>
    <mergeCell ref="H29:I29"/>
    <mergeCell ref="C30:E30"/>
    <mergeCell ref="H30:I30"/>
    <mergeCell ref="C25:E25"/>
    <mergeCell ref="H25:I25"/>
    <mergeCell ref="C26:E26"/>
    <mergeCell ref="H26:I26"/>
    <mergeCell ref="C27:E27"/>
    <mergeCell ref="H27:I27"/>
    <mergeCell ref="C22:E22"/>
    <mergeCell ref="H22:I22"/>
    <mergeCell ref="C23:E23"/>
    <mergeCell ref="H23:I23"/>
    <mergeCell ref="C24:E24"/>
    <mergeCell ref="H24:I24"/>
    <mergeCell ref="C19:E19"/>
    <mergeCell ref="H19:I19"/>
    <mergeCell ref="C20:E20"/>
    <mergeCell ref="H20:I20"/>
    <mergeCell ref="C21:E21"/>
    <mergeCell ref="H21:I21"/>
    <mergeCell ref="C16:E16"/>
    <mergeCell ref="H16:I16"/>
    <mergeCell ref="C17:E17"/>
    <mergeCell ref="H17:I17"/>
    <mergeCell ref="C18:E18"/>
    <mergeCell ref="H18:I18"/>
    <mergeCell ref="C12:D12"/>
    <mergeCell ref="E12:F12"/>
    <mergeCell ref="G12:H12"/>
    <mergeCell ref="B14:I14"/>
    <mergeCell ref="A15:E15"/>
    <mergeCell ref="F15:I15"/>
    <mergeCell ref="C10:D10"/>
    <mergeCell ref="E10:F10"/>
    <mergeCell ref="G10:H10"/>
    <mergeCell ref="C11:D11"/>
    <mergeCell ref="E11:F11"/>
    <mergeCell ref="G11:H11"/>
    <mergeCell ref="C9:D9"/>
    <mergeCell ref="E9:F9"/>
    <mergeCell ref="G9:H9"/>
    <mergeCell ref="C6:D6"/>
    <mergeCell ref="E6:F6"/>
    <mergeCell ref="G6:H6"/>
    <mergeCell ref="C7:D7"/>
    <mergeCell ref="E7:F7"/>
    <mergeCell ref="G7:H7"/>
    <mergeCell ref="C2:H2"/>
    <mergeCell ref="C3:F3"/>
    <mergeCell ref="G3:H3"/>
    <mergeCell ref="C4:D5"/>
    <mergeCell ref="E4:F5"/>
    <mergeCell ref="G4:H5"/>
    <mergeCell ref="C8:D8"/>
    <mergeCell ref="E8:F8"/>
    <mergeCell ref="G8:H8"/>
  </mergeCells>
  <pageMargins left="0.7" right="0.7" top="0.75" bottom="0.75" header="0.3" footer="0.3"/>
  <pageSetup paperSize="9" scale="77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zoomScaleNormal="100" workbookViewId="0">
      <selection activeCell="C51" sqref="C51:E51"/>
    </sheetView>
  </sheetViews>
  <sheetFormatPr defaultColWidth="9.140625"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2" width="9.140625" style="125"/>
    <col min="13" max="13" width="9.5703125" style="125" bestFit="1" customWidth="1"/>
    <col min="14" max="14" width="9.140625" style="125"/>
    <col min="15" max="15" width="9.5703125" style="125" bestFit="1" customWidth="1"/>
    <col min="16" max="16384" width="9.140625" style="125"/>
  </cols>
  <sheetData>
    <row r="1" spans="1:16" ht="15.75" thickBot="1" x14ac:dyDescent="0.3"/>
    <row r="2" spans="1:16" ht="21.75" customHeight="1" x14ac:dyDescent="0.35">
      <c r="C2" s="589" t="s">
        <v>1055</v>
      </c>
      <c r="D2" s="590"/>
      <c r="E2" s="590"/>
      <c r="F2" s="590"/>
      <c r="G2" s="590"/>
      <c r="H2" s="591"/>
    </row>
    <row r="3" spans="1:16" ht="21.75" customHeight="1" x14ac:dyDescent="0.25">
      <c r="C3" s="592" t="s">
        <v>748</v>
      </c>
      <c r="D3" s="593"/>
      <c r="E3" s="593"/>
      <c r="F3" s="594"/>
      <c r="G3" s="616">
        <v>282221</v>
      </c>
      <c r="H3" s="617"/>
    </row>
    <row r="4" spans="1:16" x14ac:dyDescent="0.25">
      <c r="C4" s="598"/>
      <c r="D4" s="507"/>
      <c r="E4" s="618" t="s">
        <v>0</v>
      </c>
      <c r="F4" s="619"/>
      <c r="G4" s="618" t="s">
        <v>1003</v>
      </c>
      <c r="H4" s="622"/>
    </row>
    <row r="5" spans="1:16" x14ac:dyDescent="0.25">
      <c r="C5" s="598"/>
      <c r="D5" s="507"/>
      <c r="E5" s="620"/>
      <c r="F5" s="621"/>
      <c r="G5" s="620"/>
      <c r="H5" s="623"/>
    </row>
    <row r="6" spans="1:16" ht="30.75" customHeight="1" x14ac:dyDescent="0.25">
      <c r="C6" s="583" t="s">
        <v>1056</v>
      </c>
      <c r="D6" s="584"/>
      <c r="E6" s="541">
        <v>77775.34</v>
      </c>
      <c r="F6" s="542"/>
      <c r="G6" s="541">
        <v>3.7</v>
      </c>
      <c r="H6" s="624"/>
    </row>
    <row r="7" spans="1:16" x14ac:dyDescent="0.25">
      <c r="C7" s="585" t="s">
        <v>3</v>
      </c>
      <c r="D7" s="586"/>
      <c r="E7" s="541">
        <f>165379.45+11499.06-56415.96</f>
        <v>120462.55000000002</v>
      </c>
      <c r="F7" s="542"/>
      <c r="G7" s="541">
        <f>103722.58+175</f>
        <v>103897.58</v>
      </c>
      <c r="H7" s="624"/>
      <c r="M7" s="201"/>
      <c r="N7" s="201"/>
      <c r="O7" s="201"/>
      <c r="P7" s="201"/>
    </row>
    <row r="8" spans="1:16" x14ac:dyDescent="0.25">
      <c r="C8" s="587" t="s">
        <v>625</v>
      </c>
      <c r="D8" s="588"/>
      <c r="E8" s="541">
        <f>943.45+290.8-126.41</f>
        <v>1107.8399999999999</v>
      </c>
      <c r="F8" s="542"/>
      <c r="G8" s="541">
        <v>1341.82</v>
      </c>
      <c r="H8" s="624"/>
    </row>
    <row r="9" spans="1:16" x14ac:dyDescent="0.25">
      <c r="C9" s="587" t="s">
        <v>996</v>
      </c>
      <c r="D9" s="588"/>
      <c r="E9" s="541">
        <v>100</v>
      </c>
      <c r="F9" s="542"/>
      <c r="G9" s="541">
        <v>150</v>
      </c>
      <c r="H9" s="624"/>
    </row>
    <row r="10" spans="1:16" x14ac:dyDescent="0.25">
      <c r="C10" s="587" t="s">
        <v>1040</v>
      </c>
      <c r="D10" s="588"/>
      <c r="E10" s="541">
        <v>0</v>
      </c>
      <c r="F10" s="542"/>
      <c r="G10" s="541">
        <v>0</v>
      </c>
      <c r="H10" s="624"/>
    </row>
    <row r="11" spans="1:16" x14ac:dyDescent="0.25">
      <c r="C11" s="587" t="s">
        <v>1005</v>
      </c>
      <c r="D11" s="588"/>
      <c r="E11" s="541">
        <v>104145</v>
      </c>
      <c r="F11" s="542"/>
      <c r="G11" s="541">
        <v>0</v>
      </c>
      <c r="H11" s="624"/>
    </row>
    <row r="12" spans="1:16" x14ac:dyDescent="0.25">
      <c r="C12" s="585" t="s">
        <v>6</v>
      </c>
      <c r="D12" s="586"/>
      <c r="E12" s="541">
        <v>213068.17</v>
      </c>
      <c r="F12" s="542"/>
      <c r="G12" s="541">
        <v>105388.85</v>
      </c>
      <c r="H12" s="624"/>
    </row>
    <row r="13" spans="1:16" ht="36.75" customHeight="1" thickBot="1" x14ac:dyDescent="0.3">
      <c r="C13" s="602" t="s">
        <v>1057</v>
      </c>
      <c r="D13" s="603"/>
      <c r="E13" s="636">
        <f>E6+E7+E8+E9+E10+E11-E12</f>
        <v>90522.559999999969</v>
      </c>
      <c r="F13" s="637"/>
      <c r="G13" s="636">
        <f>G6+G7+G8+G9+G10+G11-G12</f>
        <v>4.25</v>
      </c>
      <c r="H13" s="637"/>
    </row>
    <row r="14" spans="1:16" ht="15.75" customHeight="1" thickBot="1" x14ac:dyDescent="0.3">
      <c r="C14" s="188"/>
      <c r="D14" s="188"/>
      <c r="E14" s="189"/>
      <c r="F14" s="189"/>
      <c r="G14" s="189"/>
      <c r="H14" s="189"/>
    </row>
    <row r="15" spans="1:16" ht="15.75" customHeight="1" thickBot="1" x14ac:dyDescent="0.3">
      <c r="B15" s="628" t="s">
        <v>7</v>
      </c>
      <c r="C15" s="629"/>
      <c r="D15" s="629"/>
      <c r="E15" s="629"/>
      <c r="F15" s="630"/>
      <c r="G15" s="630"/>
      <c r="H15" s="630"/>
      <c r="I15" s="631"/>
    </row>
    <row r="16" spans="1:16" ht="15.75" thickBot="1" x14ac:dyDescent="0.3">
      <c r="A16" s="632" t="s">
        <v>0</v>
      </c>
      <c r="B16" s="630"/>
      <c r="C16" s="630"/>
      <c r="D16" s="630"/>
      <c r="E16" s="631"/>
      <c r="F16" s="633" t="s">
        <v>1003</v>
      </c>
      <c r="G16" s="634"/>
      <c r="H16" s="634"/>
      <c r="I16" s="635"/>
    </row>
    <row r="17" spans="1:9" x14ac:dyDescent="0.25">
      <c r="A17" s="111" t="s">
        <v>30</v>
      </c>
      <c r="B17" s="111" t="s">
        <v>31</v>
      </c>
      <c r="C17" s="380" t="s">
        <v>32</v>
      </c>
      <c r="D17" s="380"/>
      <c r="E17" s="380"/>
      <c r="F17" s="111" t="s">
        <v>30</v>
      </c>
      <c r="G17" s="111" t="s">
        <v>31</v>
      </c>
      <c r="H17" s="380" t="s">
        <v>32</v>
      </c>
      <c r="I17" s="380"/>
    </row>
    <row r="18" spans="1:9" x14ac:dyDescent="0.25">
      <c r="A18" s="149">
        <v>44928</v>
      </c>
      <c r="B18" s="184">
        <v>29543.66</v>
      </c>
      <c r="C18" s="625" t="s">
        <v>343</v>
      </c>
      <c r="D18" s="625"/>
      <c r="E18" s="625"/>
      <c r="F18" s="149">
        <v>44927</v>
      </c>
      <c r="G18" s="171">
        <v>1.82</v>
      </c>
      <c r="H18" s="626" t="s">
        <v>1013</v>
      </c>
      <c r="I18" s="626"/>
    </row>
    <row r="19" spans="1:9" x14ac:dyDescent="0.25">
      <c r="A19" s="149">
        <v>44928</v>
      </c>
      <c r="B19" s="184">
        <v>240.5</v>
      </c>
      <c r="C19" s="627" t="s">
        <v>1058</v>
      </c>
      <c r="D19" s="627"/>
      <c r="E19" s="627"/>
      <c r="F19" s="149">
        <v>44928</v>
      </c>
      <c r="G19" s="171">
        <v>115.5</v>
      </c>
      <c r="H19" s="626" t="s">
        <v>1013</v>
      </c>
      <c r="I19" s="626"/>
    </row>
    <row r="20" spans="1:9" x14ac:dyDescent="0.25">
      <c r="A20" s="149">
        <v>44929</v>
      </c>
      <c r="B20" s="184">
        <v>132</v>
      </c>
      <c r="C20" s="627" t="s">
        <v>529</v>
      </c>
      <c r="D20" s="627"/>
      <c r="E20" s="627"/>
      <c r="F20" s="149">
        <v>44933</v>
      </c>
      <c r="G20" s="171">
        <v>5.46</v>
      </c>
      <c r="H20" s="626" t="s">
        <v>1013</v>
      </c>
      <c r="I20" s="626"/>
    </row>
    <row r="21" spans="1:9" x14ac:dyDescent="0.25">
      <c r="A21" s="149">
        <v>44931</v>
      </c>
      <c r="B21" s="184">
        <v>132</v>
      </c>
      <c r="C21" s="627" t="s">
        <v>529</v>
      </c>
      <c r="D21" s="627"/>
      <c r="E21" s="627"/>
      <c r="F21" s="149">
        <v>44934</v>
      </c>
      <c r="G21" s="171">
        <v>14.67</v>
      </c>
      <c r="H21" s="626" t="s">
        <v>1013</v>
      </c>
      <c r="I21" s="626"/>
    </row>
    <row r="22" spans="1:9" x14ac:dyDescent="0.25">
      <c r="A22" s="149">
        <v>44931</v>
      </c>
      <c r="B22" s="184">
        <v>10562.4</v>
      </c>
      <c r="C22" s="491" t="s">
        <v>1059</v>
      </c>
      <c r="D22" s="512"/>
      <c r="E22" s="543"/>
      <c r="F22" s="149">
        <v>44935</v>
      </c>
      <c r="G22" s="163">
        <v>48.02</v>
      </c>
      <c r="H22" s="626" t="s">
        <v>1013</v>
      </c>
      <c r="I22" s="626"/>
    </row>
    <row r="23" spans="1:9" x14ac:dyDescent="0.25">
      <c r="A23" s="149">
        <v>44931</v>
      </c>
      <c r="B23" s="190">
        <v>40000</v>
      </c>
      <c r="C23" s="638" t="s">
        <v>1060</v>
      </c>
      <c r="D23" s="639"/>
      <c r="E23" s="640"/>
      <c r="F23" s="149">
        <v>44936</v>
      </c>
      <c r="G23" s="171">
        <v>6540</v>
      </c>
      <c r="H23" s="482" t="s">
        <v>1014</v>
      </c>
      <c r="I23" s="482"/>
    </row>
    <row r="24" spans="1:9" x14ac:dyDescent="0.25">
      <c r="A24" s="149">
        <v>44932</v>
      </c>
      <c r="B24" s="163">
        <v>56</v>
      </c>
      <c r="C24" s="491" t="s">
        <v>239</v>
      </c>
      <c r="D24" s="512"/>
      <c r="E24" s="543"/>
      <c r="F24" s="149">
        <v>44936</v>
      </c>
      <c r="G24" s="171">
        <v>3.27</v>
      </c>
      <c r="H24" s="482" t="s">
        <v>217</v>
      </c>
      <c r="I24" s="482"/>
    </row>
    <row r="25" spans="1:9" x14ac:dyDescent="0.25">
      <c r="A25" s="149">
        <v>44935</v>
      </c>
      <c r="B25" s="163">
        <v>25512</v>
      </c>
      <c r="C25" s="638" t="s">
        <v>1061</v>
      </c>
      <c r="D25" s="639"/>
      <c r="E25" s="640"/>
      <c r="F25" s="149">
        <v>44937</v>
      </c>
      <c r="G25" s="171">
        <v>21.96</v>
      </c>
      <c r="H25" s="626" t="s">
        <v>1013</v>
      </c>
      <c r="I25" s="626"/>
    </row>
    <row r="26" spans="1:9" x14ac:dyDescent="0.25">
      <c r="A26" s="149">
        <v>44935</v>
      </c>
      <c r="B26" s="163">
        <v>1.63</v>
      </c>
      <c r="C26" s="638" t="s">
        <v>217</v>
      </c>
      <c r="D26" s="639"/>
      <c r="E26" s="640"/>
      <c r="F26" s="149">
        <v>44938</v>
      </c>
      <c r="G26" s="171">
        <v>38.520000000000003</v>
      </c>
      <c r="H26" s="626" t="s">
        <v>1013</v>
      </c>
      <c r="I26" s="626"/>
    </row>
    <row r="27" spans="1:9" x14ac:dyDescent="0.25">
      <c r="A27" s="149">
        <v>44935</v>
      </c>
      <c r="B27" s="191">
        <v>1.63</v>
      </c>
      <c r="C27" s="638" t="s">
        <v>217</v>
      </c>
      <c r="D27" s="639"/>
      <c r="E27" s="640"/>
      <c r="F27" s="149">
        <v>44939</v>
      </c>
      <c r="G27" s="163">
        <v>22.53</v>
      </c>
      <c r="H27" s="626" t="s">
        <v>1013</v>
      </c>
      <c r="I27" s="626"/>
    </row>
    <row r="28" spans="1:9" x14ac:dyDescent="0.25">
      <c r="A28" s="149">
        <v>44935</v>
      </c>
      <c r="B28" s="162">
        <v>1.63</v>
      </c>
      <c r="C28" s="638" t="s">
        <v>217</v>
      </c>
      <c r="D28" s="639"/>
      <c r="E28" s="640"/>
      <c r="F28" s="149">
        <v>44940</v>
      </c>
      <c r="G28" s="171">
        <v>44.78</v>
      </c>
      <c r="H28" s="626" t="s">
        <v>1013</v>
      </c>
      <c r="I28" s="626"/>
    </row>
    <row r="29" spans="1:9" x14ac:dyDescent="0.25">
      <c r="A29" s="149">
        <v>44935</v>
      </c>
      <c r="B29" s="163">
        <v>1.63</v>
      </c>
      <c r="C29" s="638" t="s">
        <v>217</v>
      </c>
      <c r="D29" s="639"/>
      <c r="E29" s="640"/>
      <c r="F29" s="149">
        <v>44941</v>
      </c>
      <c r="G29" s="162">
        <v>30.82</v>
      </c>
      <c r="H29" s="626" t="s">
        <v>1013</v>
      </c>
      <c r="I29" s="626"/>
    </row>
    <row r="30" spans="1:9" x14ac:dyDescent="0.25">
      <c r="A30" s="149">
        <v>44935</v>
      </c>
      <c r="B30" s="163">
        <v>3.27</v>
      </c>
      <c r="C30" s="638" t="s">
        <v>217</v>
      </c>
      <c r="D30" s="639"/>
      <c r="E30" s="640"/>
      <c r="F30" s="149">
        <v>44942</v>
      </c>
      <c r="G30" s="162">
        <v>29.36</v>
      </c>
      <c r="H30" s="626" t="s">
        <v>1013</v>
      </c>
      <c r="I30" s="626"/>
    </row>
    <row r="31" spans="1:9" x14ac:dyDescent="0.25">
      <c r="A31" s="149">
        <v>44935</v>
      </c>
      <c r="B31" s="163">
        <v>4000</v>
      </c>
      <c r="C31" s="638" t="s">
        <v>1052</v>
      </c>
      <c r="D31" s="639"/>
      <c r="E31" s="640"/>
      <c r="F31" s="149">
        <v>44944</v>
      </c>
      <c r="G31" s="162">
        <v>28540</v>
      </c>
      <c r="H31" s="482" t="s">
        <v>1014</v>
      </c>
      <c r="I31" s="482"/>
    </row>
    <row r="32" spans="1:9" x14ac:dyDescent="0.25">
      <c r="A32" s="149">
        <v>44935</v>
      </c>
      <c r="B32" s="163">
        <v>3.27</v>
      </c>
      <c r="C32" s="638" t="s">
        <v>217</v>
      </c>
      <c r="D32" s="639"/>
      <c r="E32" s="640"/>
      <c r="F32" s="149">
        <v>44944</v>
      </c>
      <c r="G32" s="162">
        <v>5.36</v>
      </c>
      <c r="H32" s="482" t="s">
        <v>217</v>
      </c>
      <c r="I32" s="482"/>
    </row>
    <row r="33" spans="1:9" x14ac:dyDescent="0.25">
      <c r="A33" s="149">
        <v>44935</v>
      </c>
      <c r="B33" s="191">
        <v>4.8899999999999997</v>
      </c>
      <c r="C33" s="638" t="s">
        <v>217</v>
      </c>
      <c r="D33" s="639"/>
      <c r="E33" s="640"/>
      <c r="F33" s="149">
        <v>44944</v>
      </c>
      <c r="G33" s="171">
        <v>111.88</v>
      </c>
      <c r="H33" s="626" t="s">
        <v>1013</v>
      </c>
      <c r="I33" s="626"/>
    </row>
    <row r="34" spans="1:9" x14ac:dyDescent="0.25">
      <c r="A34" s="149">
        <v>44935</v>
      </c>
      <c r="B34" s="163">
        <v>5782</v>
      </c>
      <c r="C34" s="491" t="s">
        <v>1073</v>
      </c>
      <c r="D34" s="512"/>
      <c r="E34" s="543"/>
      <c r="F34" s="149">
        <v>44945</v>
      </c>
      <c r="G34" s="163">
        <v>6000</v>
      </c>
      <c r="H34" s="482" t="s">
        <v>1014</v>
      </c>
      <c r="I34" s="482"/>
    </row>
    <row r="35" spans="1:9" x14ac:dyDescent="0.25">
      <c r="A35" s="149">
        <v>44935</v>
      </c>
      <c r="B35" s="163">
        <v>2000</v>
      </c>
      <c r="C35" s="491" t="s">
        <v>628</v>
      </c>
      <c r="D35" s="512"/>
      <c r="E35" s="543"/>
      <c r="F35" s="149">
        <v>44945</v>
      </c>
      <c r="G35" s="162">
        <v>5.36</v>
      </c>
      <c r="H35" s="482" t="s">
        <v>217</v>
      </c>
      <c r="I35" s="482"/>
    </row>
    <row r="36" spans="1:9" x14ac:dyDescent="0.25">
      <c r="A36" s="149">
        <v>44936</v>
      </c>
      <c r="B36" s="163">
        <v>1.63</v>
      </c>
      <c r="C36" s="638" t="s">
        <v>217</v>
      </c>
      <c r="D36" s="639"/>
      <c r="E36" s="640"/>
      <c r="F36" s="149">
        <v>44945</v>
      </c>
      <c r="G36" s="162">
        <v>66.709999999999994</v>
      </c>
      <c r="H36" s="626" t="s">
        <v>1013</v>
      </c>
      <c r="I36" s="626"/>
    </row>
    <row r="37" spans="1:9" x14ac:dyDescent="0.25">
      <c r="A37" s="149">
        <v>44936</v>
      </c>
      <c r="B37" s="163">
        <v>1.63</v>
      </c>
      <c r="C37" s="638" t="s">
        <v>217</v>
      </c>
      <c r="D37" s="639"/>
      <c r="E37" s="640"/>
      <c r="F37" s="149">
        <v>44946</v>
      </c>
      <c r="G37" s="162">
        <v>78.83</v>
      </c>
      <c r="H37" s="626" t="s">
        <v>1013</v>
      </c>
      <c r="I37" s="626"/>
    </row>
    <row r="38" spans="1:9" x14ac:dyDescent="0.25">
      <c r="A38" s="149">
        <v>44936</v>
      </c>
      <c r="B38" s="163">
        <v>2.44</v>
      </c>
      <c r="C38" s="638" t="s">
        <v>217</v>
      </c>
      <c r="D38" s="639"/>
      <c r="E38" s="640"/>
      <c r="F38" s="149">
        <v>44947</v>
      </c>
      <c r="G38" s="162">
        <v>34.94</v>
      </c>
      <c r="H38" s="626" t="s">
        <v>1013</v>
      </c>
      <c r="I38" s="626"/>
    </row>
    <row r="39" spans="1:9" x14ac:dyDescent="0.25">
      <c r="A39" s="149">
        <v>44936</v>
      </c>
      <c r="B39" s="163">
        <v>100</v>
      </c>
      <c r="C39" s="491" t="s">
        <v>628</v>
      </c>
      <c r="D39" s="512"/>
      <c r="E39" s="543"/>
      <c r="F39" s="149">
        <v>44948</v>
      </c>
      <c r="G39" s="162">
        <v>40.6</v>
      </c>
      <c r="H39" s="626" t="s">
        <v>1013</v>
      </c>
      <c r="I39" s="626"/>
    </row>
    <row r="40" spans="1:9" x14ac:dyDescent="0.25">
      <c r="A40" s="149">
        <v>44936</v>
      </c>
      <c r="B40" s="163">
        <v>1000</v>
      </c>
      <c r="C40" s="491" t="s">
        <v>628</v>
      </c>
      <c r="D40" s="512"/>
      <c r="E40" s="543"/>
      <c r="F40" s="149">
        <v>44949</v>
      </c>
      <c r="G40" s="162">
        <v>56.8</v>
      </c>
      <c r="H40" s="626" t="s">
        <v>1013</v>
      </c>
      <c r="I40" s="626"/>
    </row>
    <row r="41" spans="1:9" x14ac:dyDescent="0.25">
      <c r="A41" s="149">
        <v>44937</v>
      </c>
      <c r="B41" s="163">
        <v>148.19999999999999</v>
      </c>
      <c r="C41" s="491" t="s">
        <v>273</v>
      </c>
      <c r="D41" s="512"/>
      <c r="E41" s="543"/>
      <c r="F41" s="149">
        <v>44951</v>
      </c>
      <c r="G41" s="162">
        <v>81.569999999999993</v>
      </c>
      <c r="H41" s="626" t="s">
        <v>1013</v>
      </c>
      <c r="I41" s="626"/>
    </row>
    <row r="42" spans="1:9" x14ac:dyDescent="0.25">
      <c r="A42" s="149">
        <v>44942</v>
      </c>
      <c r="B42" s="191">
        <v>19749</v>
      </c>
      <c r="C42" s="491" t="s">
        <v>1025</v>
      </c>
      <c r="D42" s="512"/>
      <c r="E42" s="543"/>
      <c r="F42" s="149">
        <v>44952</v>
      </c>
      <c r="G42" s="162">
        <v>32800</v>
      </c>
      <c r="H42" s="482" t="s">
        <v>1014</v>
      </c>
      <c r="I42" s="482"/>
    </row>
    <row r="43" spans="1:9" x14ac:dyDescent="0.25">
      <c r="A43" s="149">
        <v>44943</v>
      </c>
      <c r="B43" s="163">
        <v>3.61</v>
      </c>
      <c r="C43" s="638" t="s">
        <v>217</v>
      </c>
      <c r="D43" s="639"/>
      <c r="E43" s="640"/>
      <c r="F43" s="149">
        <v>44952</v>
      </c>
      <c r="G43" s="171">
        <v>8.0299999999999994</v>
      </c>
      <c r="H43" s="482" t="s">
        <v>217</v>
      </c>
      <c r="I43" s="482"/>
    </row>
    <row r="44" spans="1:9" x14ac:dyDescent="0.25">
      <c r="A44" s="149">
        <v>44943</v>
      </c>
      <c r="B44" s="163">
        <v>500</v>
      </c>
      <c r="C44" s="491" t="s">
        <v>628</v>
      </c>
      <c r="D44" s="512"/>
      <c r="E44" s="543"/>
      <c r="F44" s="149">
        <v>44952</v>
      </c>
      <c r="G44" s="162">
        <v>48.84</v>
      </c>
      <c r="H44" s="626" t="s">
        <v>1013</v>
      </c>
      <c r="I44" s="626"/>
    </row>
    <row r="45" spans="1:9" x14ac:dyDescent="0.25">
      <c r="A45" s="149">
        <v>44943</v>
      </c>
      <c r="B45" s="163">
        <v>3.06</v>
      </c>
      <c r="C45" s="638" t="s">
        <v>217</v>
      </c>
      <c r="D45" s="639"/>
      <c r="E45" s="640"/>
      <c r="F45" s="149">
        <v>44953</v>
      </c>
      <c r="G45" s="162">
        <v>12425</v>
      </c>
      <c r="H45" s="482" t="s">
        <v>1014</v>
      </c>
      <c r="I45" s="482"/>
    </row>
    <row r="46" spans="1:9" x14ac:dyDescent="0.25">
      <c r="A46" s="149">
        <v>44943</v>
      </c>
      <c r="B46" s="163">
        <v>500</v>
      </c>
      <c r="C46" s="491" t="s">
        <v>628</v>
      </c>
      <c r="D46" s="512"/>
      <c r="E46" s="543"/>
      <c r="F46" s="149">
        <v>44953</v>
      </c>
      <c r="G46" s="162">
        <v>5.36</v>
      </c>
      <c r="H46" s="482" t="s">
        <v>217</v>
      </c>
      <c r="I46" s="482"/>
    </row>
    <row r="47" spans="1:9" x14ac:dyDescent="0.25">
      <c r="A47" s="173">
        <v>44945</v>
      </c>
      <c r="B47" s="163">
        <v>5000</v>
      </c>
      <c r="C47" s="651" t="s">
        <v>1006</v>
      </c>
      <c r="D47" s="652"/>
      <c r="E47" s="653"/>
      <c r="F47" s="149">
        <v>44953</v>
      </c>
      <c r="G47" s="200">
        <v>130.03</v>
      </c>
      <c r="H47" s="626" t="s">
        <v>1013</v>
      </c>
      <c r="I47" s="626"/>
    </row>
    <row r="48" spans="1:9" x14ac:dyDescent="0.25">
      <c r="A48" s="173">
        <v>44945</v>
      </c>
      <c r="B48" s="163">
        <v>5.36</v>
      </c>
      <c r="C48" s="638" t="s">
        <v>217</v>
      </c>
      <c r="D48" s="639"/>
      <c r="E48" s="640"/>
      <c r="F48" s="149">
        <v>44954</v>
      </c>
      <c r="G48" s="163">
        <v>88.99</v>
      </c>
      <c r="H48" s="626" t="s">
        <v>1013</v>
      </c>
      <c r="I48" s="626"/>
    </row>
    <row r="49" spans="1:9" x14ac:dyDescent="0.25">
      <c r="A49" s="149">
        <v>44948</v>
      </c>
      <c r="B49" s="163">
        <v>4</v>
      </c>
      <c r="C49" s="638" t="s">
        <v>217</v>
      </c>
      <c r="D49" s="639"/>
      <c r="E49" s="640"/>
      <c r="F49" s="149">
        <v>44955</v>
      </c>
      <c r="G49" s="187">
        <v>58.52</v>
      </c>
      <c r="H49" s="626" t="s">
        <v>1013</v>
      </c>
      <c r="I49" s="626"/>
    </row>
    <row r="50" spans="1:9" x14ac:dyDescent="0.25">
      <c r="A50" s="149">
        <v>44948</v>
      </c>
      <c r="B50" s="163">
        <v>200</v>
      </c>
      <c r="C50" s="491" t="s">
        <v>628</v>
      </c>
      <c r="D50" s="512"/>
      <c r="E50" s="543"/>
      <c r="F50" s="149">
        <v>44956</v>
      </c>
      <c r="G50" s="162">
        <v>39.96</v>
      </c>
      <c r="H50" s="626" t="s">
        <v>1013</v>
      </c>
      <c r="I50" s="626"/>
    </row>
    <row r="51" spans="1:9" x14ac:dyDescent="0.25">
      <c r="A51" s="149">
        <v>44951</v>
      </c>
      <c r="B51" s="163">
        <v>866.67</v>
      </c>
      <c r="C51" s="638" t="s">
        <v>1063</v>
      </c>
      <c r="D51" s="639"/>
      <c r="E51" s="640"/>
      <c r="F51" s="149">
        <v>44956</v>
      </c>
      <c r="G51" s="163">
        <v>17840</v>
      </c>
      <c r="H51" s="482" t="s">
        <v>1014</v>
      </c>
      <c r="I51" s="482"/>
    </row>
    <row r="52" spans="1:9" x14ac:dyDescent="0.25">
      <c r="A52" s="149">
        <v>44951</v>
      </c>
      <c r="B52" s="171">
        <v>11436.65</v>
      </c>
      <c r="C52" s="491" t="s">
        <v>1064</v>
      </c>
      <c r="D52" s="512"/>
      <c r="E52" s="543"/>
      <c r="F52" s="149">
        <v>44956</v>
      </c>
      <c r="G52" s="162">
        <v>5.36</v>
      </c>
      <c r="H52" s="482" t="s">
        <v>217</v>
      </c>
      <c r="I52" s="482"/>
    </row>
    <row r="53" spans="1:9" x14ac:dyDescent="0.25">
      <c r="A53" s="149">
        <v>44951</v>
      </c>
      <c r="B53" s="163">
        <v>8296.58</v>
      </c>
      <c r="C53" s="491" t="s">
        <v>776</v>
      </c>
      <c r="D53" s="512"/>
      <c r="E53" s="543"/>
      <c r="F53" s="149"/>
      <c r="G53" s="171"/>
      <c r="H53" s="650"/>
      <c r="I53" s="640"/>
    </row>
    <row r="54" spans="1:9" x14ac:dyDescent="0.25">
      <c r="A54" s="149">
        <v>44951</v>
      </c>
      <c r="B54" s="163">
        <v>497</v>
      </c>
      <c r="C54" s="627" t="s">
        <v>1058</v>
      </c>
      <c r="D54" s="627"/>
      <c r="E54" s="627"/>
      <c r="F54" s="149"/>
      <c r="G54" s="162"/>
      <c r="H54" s="626"/>
      <c r="I54" s="626"/>
    </row>
    <row r="55" spans="1:9" x14ac:dyDescent="0.25">
      <c r="A55" s="149">
        <v>44952</v>
      </c>
      <c r="B55" s="163">
        <v>5.36</v>
      </c>
      <c r="C55" s="638" t="s">
        <v>217</v>
      </c>
      <c r="D55" s="639"/>
      <c r="E55" s="640"/>
      <c r="F55" s="149"/>
      <c r="G55" s="162"/>
      <c r="H55" s="626"/>
      <c r="I55" s="626"/>
    </row>
    <row r="56" spans="1:9" x14ac:dyDescent="0.25">
      <c r="A56" s="149">
        <v>44952</v>
      </c>
      <c r="B56" s="163">
        <v>2347.29</v>
      </c>
      <c r="C56" s="627" t="s">
        <v>1065</v>
      </c>
      <c r="D56" s="627"/>
      <c r="E56" s="627"/>
      <c r="F56" s="149"/>
      <c r="G56" s="163"/>
      <c r="H56" s="482"/>
      <c r="I56" s="482"/>
    </row>
    <row r="57" spans="1:9" x14ac:dyDescent="0.25">
      <c r="A57" s="149">
        <v>44953</v>
      </c>
      <c r="B57" s="184">
        <v>5.35</v>
      </c>
      <c r="C57" s="638" t="s">
        <v>217</v>
      </c>
      <c r="D57" s="639"/>
      <c r="E57" s="640"/>
      <c r="F57" s="149"/>
      <c r="G57" s="171"/>
      <c r="H57" s="650"/>
      <c r="I57" s="640"/>
    </row>
    <row r="58" spans="1:9" x14ac:dyDescent="0.25">
      <c r="A58" s="149">
        <v>44953</v>
      </c>
      <c r="B58" s="163">
        <v>8500</v>
      </c>
      <c r="C58" s="491" t="s">
        <v>397</v>
      </c>
      <c r="D58" s="512"/>
      <c r="E58" s="543"/>
      <c r="F58" s="149"/>
      <c r="G58" s="162"/>
      <c r="H58" s="626"/>
      <c r="I58" s="626"/>
    </row>
    <row r="59" spans="1:9" x14ac:dyDescent="0.25">
      <c r="A59" s="149">
        <v>44957</v>
      </c>
      <c r="B59" s="184">
        <v>26205.919999999998</v>
      </c>
      <c r="C59" s="625" t="s">
        <v>343</v>
      </c>
      <c r="D59" s="625"/>
      <c r="E59" s="625"/>
      <c r="F59" s="149"/>
      <c r="G59" s="162"/>
      <c r="H59" s="626"/>
      <c r="I59" s="626"/>
    </row>
    <row r="60" spans="1:9" x14ac:dyDescent="0.25">
      <c r="A60" s="149">
        <v>44957</v>
      </c>
      <c r="B60" s="163">
        <v>5.36</v>
      </c>
      <c r="C60" s="638" t="s">
        <v>217</v>
      </c>
      <c r="D60" s="639"/>
      <c r="E60" s="640"/>
      <c r="F60" s="149"/>
      <c r="G60" s="162"/>
      <c r="H60" s="626"/>
      <c r="I60" s="626"/>
    </row>
    <row r="61" spans="1:9" x14ac:dyDescent="0.25">
      <c r="A61" s="149">
        <v>44957</v>
      </c>
      <c r="B61" s="163">
        <v>2833</v>
      </c>
      <c r="C61" s="491" t="s">
        <v>289</v>
      </c>
      <c r="D61" s="512"/>
      <c r="E61" s="543"/>
      <c r="F61" s="149"/>
      <c r="G61" s="162"/>
      <c r="H61" s="626"/>
      <c r="I61" s="626"/>
    </row>
    <row r="62" spans="1:9" x14ac:dyDescent="0.25">
      <c r="A62" s="149">
        <v>44957</v>
      </c>
      <c r="B62" s="163">
        <v>2833</v>
      </c>
      <c r="C62" s="491" t="s">
        <v>693</v>
      </c>
      <c r="D62" s="512"/>
      <c r="E62" s="543"/>
      <c r="F62" s="149"/>
      <c r="G62" s="162"/>
      <c r="H62" s="654"/>
      <c r="I62" s="655"/>
    </row>
    <row r="63" spans="1:9" x14ac:dyDescent="0.25">
      <c r="A63" s="149">
        <v>44957</v>
      </c>
      <c r="B63" s="163">
        <v>2833</v>
      </c>
      <c r="C63" s="491" t="s">
        <v>692</v>
      </c>
      <c r="D63" s="512"/>
      <c r="E63" s="543"/>
      <c r="F63" s="149"/>
      <c r="G63" s="162"/>
      <c r="H63" s="654"/>
      <c r="I63" s="655"/>
    </row>
    <row r="64" spans="1:9" x14ac:dyDescent="0.25">
      <c r="A64" s="149">
        <v>44957</v>
      </c>
      <c r="B64" s="163">
        <v>2.67</v>
      </c>
      <c r="C64" s="638" t="s">
        <v>217</v>
      </c>
      <c r="D64" s="639"/>
      <c r="E64" s="640"/>
      <c r="F64" s="149"/>
      <c r="G64" s="162"/>
      <c r="H64" s="654"/>
      <c r="I64" s="655"/>
    </row>
    <row r="65" spans="1:9" x14ac:dyDescent="0.25">
      <c r="A65" s="149">
        <v>44957</v>
      </c>
      <c r="B65" s="163">
        <v>2.67</v>
      </c>
      <c r="C65" s="638" t="s">
        <v>217</v>
      </c>
      <c r="D65" s="639"/>
      <c r="E65" s="640"/>
      <c r="F65" s="149"/>
      <c r="G65" s="162"/>
      <c r="H65" s="654"/>
      <c r="I65" s="655"/>
    </row>
    <row r="66" spans="1:9" x14ac:dyDescent="0.25">
      <c r="A66" s="149">
        <v>44957</v>
      </c>
      <c r="B66" s="163">
        <v>1196.21</v>
      </c>
      <c r="C66" s="491" t="s">
        <v>1066</v>
      </c>
      <c r="D66" s="512"/>
      <c r="E66" s="543"/>
      <c r="F66" s="149"/>
      <c r="G66" s="162"/>
      <c r="H66" s="654"/>
      <c r="I66" s="655"/>
    </row>
    <row r="67" spans="1:9" x14ac:dyDescent="0.25">
      <c r="A67" s="149">
        <v>44957</v>
      </c>
      <c r="B67" s="163">
        <v>4</v>
      </c>
      <c r="C67" s="638" t="s">
        <v>217</v>
      </c>
      <c r="D67" s="639"/>
      <c r="E67" s="640"/>
      <c r="F67" s="196"/>
      <c r="G67" s="196"/>
      <c r="H67" s="649"/>
      <c r="I67" s="649"/>
    </row>
  </sheetData>
  <mergeCells count="135">
    <mergeCell ref="C2:H2"/>
    <mergeCell ref="C3:F3"/>
    <mergeCell ref="G3:H3"/>
    <mergeCell ref="C4:D5"/>
    <mergeCell ref="E4:F5"/>
    <mergeCell ref="G4:H5"/>
    <mergeCell ref="C9:D9"/>
    <mergeCell ref="E9:F9"/>
    <mergeCell ref="G9:H9"/>
    <mergeCell ref="C10:D10"/>
    <mergeCell ref="E10:F10"/>
    <mergeCell ref="G10:H10"/>
    <mergeCell ref="C6:D6"/>
    <mergeCell ref="E6:F6"/>
    <mergeCell ref="G6:H6"/>
    <mergeCell ref="C7:D7"/>
    <mergeCell ref="E7:F7"/>
    <mergeCell ref="G7:H7"/>
    <mergeCell ref="C13:D13"/>
    <mergeCell ref="E13:F13"/>
    <mergeCell ref="G13:H13"/>
    <mergeCell ref="B15:I15"/>
    <mergeCell ref="A16:E16"/>
    <mergeCell ref="F16:I16"/>
    <mergeCell ref="C11:D11"/>
    <mergeCell ref="E11:F11"/>
    <mergeCell ref="G11:H11"/>
    <mergeCell ref="C12:D12"/>
    <mergeCell ref="E12:F12"/>
    <mergeCell ref="G12:H12"/>
    <mergeCell ref="C20:E20"/>
    <mergeCell ref="H20:I20"/>
    <mergeCell ref="C21:E21"/>
    <mergeCell ref="H21:I21"/>
    <mergeCell ref="C22:E22"/>
    <mergeCell ref="H22:I22"/>
    <mergeCell ref="C17:E17"/>
    <mergeCell ref="H17:I17"/>
    <mergeCell ref="C18:E18"/>
    <mergeCell ref="H18:I18"/>
    <mergeCell ref="C19:E19"/>
    <mergeCell ref="H19:I19"/>
    <mergeCell ref="C26:E26"/>
    <mergeCell ref="H26:I26"/>
    <mergeCell ref="C27:E27"/>
    <mergeCell ref="H27:I27"/>
    <mergeCell ref="C28:E28"/>
    <mergeCell ref="H28:I28"/>
    <mergeCell ref="C23:E23"/>
    <mergeCell ref="H23:I23"/>
    <mergeCell ref="C24:E24"/>
    <mergeCell ref="H24:I24"/>
    <mergeCell ref="C25:E25"/>
    <mergeCell ref="H25:I25"/>
    <mergeCell ref="C32:E32"/>
    <mergeCell ref="H32:I32"/>
    <mergeCell ref="C33:E33"/>
    <mergeCell ref="H33:I33"/>
    <mergeCell ref="C34:E34"/>
    <mergeCell ref="H34:I34"/>
    <mergeCell ref="C29:E29"/>
    <mergeCell ref="H29:I29"/>
    <mergeCell ref="C30:E30"/>
    <mergeCell ref="H30:I30"/>
    <mergeCell ref="C31:E31"/>
    <mergeCell ref="H31:I31"/>
    <mergeCell ref="C38:E38"/>
    <mergeCell ref="H38:I38"/>
    <mergeCell ref="C39:E39"/>
    <mergeCell ref="H39:I39"/>
    <mergeCell ref="C40:E40"/>
    <mergeCell ref="H40:I40"/>
    <mergeCell ref="C35:E35"/>
    <mergeCell ref="H35:I35"/>
    <mergeCell ref="C36:E36"/>
    <mergeCell ref="H36:I36"/>
    <mergeCell ref="C37:E37"/>
    <mergeCell ref="H37:I37"/>
    <mergeCell ref="C44:E44"/>
    <mergeCell ref="H44:I44"/>
    <mergeCell ref="C45:E45"/>
    <mergeCell ref="H45:I45"/>
    <mergeCell ref="C46:E46"/>
    <mergeCell ref="H46:I46"/>
    <mergeCell ref="C41:E41"/>
    <mergeCell ref="H41:I41"/>
    <mergeCell ref="C42:E42"/>
    <mergeCell ref="H42:I42"/>
    <mergeCell ref="C43:E43"/>
    <mergeCell ref="H43:I43"/>
    <mergeCell ref="C50:E50"/>
    <mergeCell ref="H50:I50"/>
    <mergeCell ref="C51:E51"/>
    <mergeCell ref="H51:I51"/>
    <mergeCell ref="C52:E52"/>
    <mergeCell ref="H52:I52"/>
    <mergeCell ref="C47:E47"/>
    <mergeCell ref="H47:I47"/>
    <mergeCell ref="C48:E48"/>
    <mergeCell ref="H48:I48"/>
    <mergeCell ref="C49:E49"/>
    <mergeCell ref="H49:I49"/>
    <mergeCell ref="H57:I57"/>
    <mergeCell ref="C58:E58"/>
    <mergeCell ref="H58:I58"/>
    <mergeCell ref="C53:E53"/>
    <mergeCell ref="H53:I53"/>
    <mergeCell ref="C54:E54"/>
    <mergeCell ref="H54:I54"/>
    <mergeCell ref="C55:E55"/>
    <mergeCell ref="H55:I55"/>
    <mergeCell ref="H62:I62"/>
    <mergeCell ref="H66:I66"/>
    <mergeCell ref="H65:I65"/>
    <mergeCell ref="H64:I64"/>
    <mergeCell ref="H63:I63"/>
    <mergeCell ref="C66:E66"/>
    <mergeCell ref="G8:H8"/>
    <mergeCell ref="C67:E67"/>
    <mergeCell ref="H67:I67"/>
    <mergeCell ref="C8:D8"/>
    <mergeCell ref="E8:F8"/>
    <mergeCell ref="C62:E62"/>
    <mergeCell ref="C63:E63"/>
    <mergeCell ref="C64:E64"/>
    <mergeCell ref="C65:E65"/>
    <mergeCell ref="C59:E59"/>
    <mergeCell ref="H59:I59"/>
    <mergeCell ref="C60:E60"/>
    <mergeCell ref="H60:I60"/>
    <mergeCell ref="C61:E61"/>
    <mergeCell ref="H61:I61"/>
    <mergeCell ref="C56:E56"/>
    <mergeCell ref="H56:I56"/>
    <mergeCell ref="C57:E57"/>
  </mergeCells>
  <pageMargins left="0.7" right="0.7" top="0.75" bottom="0.75" header="0.3" footer="0.3"/>
  <pageSetup paperSize="9" scale="77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topLeftCell="A42" zoomScaleNormal="100" workbookViewId="0">
      <selection activeCell="C56" sqref="C56:E56"/>
    </sheetView>
  </sheetViews>
  <sheetFormatPr defaultColWidth="9.140625"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2" width="9.140625" style="125"/>
    <col min="13" max="13" width="9.5703125" style="125" bestFit="1" customWidth="1"/>
    <col min="14" max="14" width="9.140625" style="125"/>
    <col min="15" max="15" width="9.5703125" style="125" bestFit="1" customWidth="1"/>
    <col min="16" max="16384" width="9.140625" style="125"/>
  </cols>
  <sheetData>
    <row r="1" spans="1:16" ht="15.75" thickBot="1" x14ac:dyDescent="0.3"/>
    <row r="2" spans="1:16" ht="21.75" customHeight="1" x14ac:dyDescent="0.35">
      <c r="A2" s="589" t="s">
        <v>1069</v>
      </c>
      <c r="B2" s="590"/>
      <c r="C2" s="590"/>
      <c r="D2" s="590"/>
      <c r="E2" s="590"/>
      <c r="F2" s="590"/>
      <c r="G2" s="590"/>
      <c r="H2" s="591"/>
    </row>
    <row r="3" spans="1:16" ht="21.75" customHeight="1" x14ac:dyDescent="0.25">
      <c r="A3" s="656" t="s">
        <v>748</v>
      </c>
      <c r="B3" s="657"/>
      <c r="C3" s="657"/>
      <c r="D3" s="657"/>
      <c r="E3" s="657"/>
      <c r="F3" s="657"/>
      <c r="G3" s="616">
        <v>282221</v>
      </c>
      <c r="H3" s="617"/>
    </row>
    <row r="4" spans="1:16" x14ac:dyDescent="0.25">
      <c r="A4" s="658"/>
      <c r="B4" s="659"/>
      <c r="C4" s="367" t="s">
        <v>0</v>
      </c>
      <c r="D4" s="367"/>
      <c r="E4" s="367" t="s">
        <v>1003</v>
      </c>
      <c r="F4" s="367"/>
      <c r="G4" s="367" t="s">
        <v>1081</v>
      </c>
      <c r="H4" s="601"/>
    </row>
    <row r="5" spans="1:16" x14ac:dyDescent="0.25">
      <c r="A5" s="660"/>
      <c r="B5" s="661"/>
      <c r="C5" s="367"/>
      <c r="D5" s="367"/>
      <c r="E5" s="367"/>
      <c r="F5" s="367"/>
      <c r="G5" s="367"/>
      <c r="H5" s="601"/>
    </row>
    <row r="6" spans="1:16" ht="30.75" customHeight="1" x14ac:dyDescent="0.25">
      <c r="A6" s="583" t="s">
        <v>1067</v>
      </c>
      <c r="B6" s="584"/>
      <c r="C6" s="360">
        <v>90522.559999999998</v>
      </c>
      <c r="D6" s="360"/>
      <c r="E6" s="360">
        <v>4.25</v>
      </c>
      <c r="F6" s="360"/>
      <c r="G6" s="360">
        <v>0</v>
      </c>
      <c r="H6" s="662"/>
    </row>
    <row r="7" spans="1:16" x14ac:dyDescent="0.25">
      <c r="A7" s="585" t="s">
        <v>1018</v>
      </c>
      <c r="B7" s="586"/>
      <c r="C7" s="360">
        <f>110790.53+74444.38-150</f>
        <v>185084.91</v>
      </c>
      <c r="D7" s="360"/>
      <c r="E7" s="360">
        <f>104205.17-250</f>
        <v>103955.17</v>
      </c>
      <c r="F7" s="360"/>
      <c r="G7" s="360">
        <v>0</v>
      </c>
      <c r="H7" s="662"/>
      <c r="M7" s="201"/>
      <c r="N7" s="201"/>
      <c r="O7" s="201"/>
      <c r="P7" s="201"/>
    </row>
    <row r="8" spans="1:16" x14ac:dyDescent="0.25">
      <c r="A8" s="585" t="s">
        <v>106</v>
      </c>
      <c r="B8" s="586"/>
      <c r="C8" s="360">
        <v>1300</v>
      </c>
      <c r="D8" s="360"/>
      <c r="E8" s="360">
        <v>0</v>
      </c>
      <c r="F8" s="360"/>
      <c r="G8" s="360">
        <v>0</v>
      </c>
      <c r="H8" s="662"/>
    </row>
    <row r="9" spans="1:16" x14ac:dyDescent="0.25">
      <c r="A9" s="585" t="s">
        <v>996</v>
      </c>
      <c r="B9" s="586"/>
      <c r="C9" s="360">
        <v>150</v>
      </c>
      <c r="D9" s="360"/>
      <c r="E9" s="360">
        <v>250</v>
      </c>
      <c r="F9" s="360"/>
      <c r="G9" s="360">
        <v>0</v>
      </c>
      <c r="H9" s="662"/>
    </row>
    <row r="10" spans="1:16" x14ac:dyDescent="0.25">
      <c r="A10" s="585" t="s">
        <v>1005</v>
      </c>
      <c r="B10" s="586"/>
      <c r="C10" s="360">
        <v>107024</v>
      </c>
      <c r="D10" s="360"/>
      <c r="E10" s="360">
        <v>0</v>
      </c>
      <c r="F10" s="360"/>
      <c r="G10" s="360">
        <v>10000</v>
      </c>
      <c r="H10" s="662"/>
    </row>
    <row r="11" spans="1:16" x14ac:dyDescent="0.25">
      <c r="A11" s="585" t="s">
        <v>6</v>
      </c>
      <c r="B11" s="586"/>
      <c r="C11" s="360">
        <v>270414.18</v>
      </c>
      <c r="D11" s="360"/>
      <c r="E11" s="360">
        <v>104203.08</v>
      </c>
      <c r="F11" s="360"/>
      <c r="G11" s="360">
        <v>0</v>
      </c>
      <c r="H11" s="662"/>
    </row>
    <row r="12" spans="1:16" ht="36.75" customHeight="1" thickBot="1" x14ac:dyDescent="0.3">
      <c r="A12" s="602" t="s">
        <v>1068</v>
      </c>
      <c r="B12" s="603"/>
      <c r="C12" s="422">
        <f>C6+C7+C8+C9+C10-C11</f>
        <v>113667.28999999998</v>
      </c>
      <c r="D12" s="422"/>
      <c r="E12" s="422">
        <f>E6+E7+E8+E9+E10-E11</f>
        <v>6.3399999999965075</v>
      </c>
      <c r="F12" s="422"/>
      <c r="G12" s="422">
        <f>G6+G7+G8+G9+G10-G11</f>
        <v>10000</v>
      </c>
      <c r="H12" s="663"/>
    </row>
    <row r="13" spans="1:16" ht="15.75" customHeight="1" thickBot="1" x14ac:dyDescent="0.3">
      <c r="C13" s="188"/>
      <c r="D13" s="188"/>
      <c r="E13" s="189"/>
      <c r="F13" s="189"/>
      <c r="G13" s="189"/>
      <c r="H13" s="189"/>
    </row>
    <row r="14" spans="1:16" ht="15.75" customHeight="1" thickBot="1" x14ac:dyDescent="0.3">
      <c r="A14" s="632" t="s">
        <v>7</v>
      </c>
      <c r="B14" s="630"/>
      <c r="C14" s="630"/>
      <c r="D14" s="630"/>
      <c r="E14" s="630"/>
      <c r="F14" s="630"/>
      <c r="G14" s="630"/>
      <c r="H14" s="630"/>
      <c r="I14" s="631"/>
    </row>
    <row r="15" spans="1:16" ht="15.75" thickBot="1" x14ac:dyDescent="0.3">
      <c r="A15" s="632" t="s">
        <v>0</v>
      </c>
      <c r="B15" s="630"/>
      <c r="C15" s="630"/>
      <c r="D15" s="630"/>
      <c r="E15" s="631"/>
      <c r="F15" s="633" t="s">
        <v>1003</v>
      </c>
      <c r="G15" s="634"/>
      <c r="H15" s="634"/>
      <c r="I15" s="635"/>
    </row>
    <row r="16" spans="1:16" x14ac:dyDescent="0.25">
      <c r="A16" s="111" t="s">
        <v>30</v>
      </c>
      <c r="B16" s="111" t="s">
        <v>31</v>
      </c>
      <c r="C16" s="380" t="s">
        <v>32</v>
      </c>
      <c r="D16" s="380"/>
      <c r="E16" s="380"/>
      <c r="F16" s="111" t="s">
        <v>30</v>
      </c>
      <c r="G16" s="111" t="s">
        <v>31</v>
      </c>
      <c r="H16" s="380" t="s">
        <v>32</v>
      </c>
      <c r="I16" s="380"/>
    </row>
    <row r="17" spans="1:9" x14ac:dyDescent="0.25">
      <c r="A17" s="149">
        <v>44958</v>
      </c>
      <c r="B17" s="184">
        <v>132</v>
      </c>
      <c r="C17" s="627" t="s">
        <v>529</v>
      </c>
      <c r="D17" s="627"/>
      <c r="E17" s="627"/>
      <c r="F17" s="149">
        <v>44958</v>
      </c>
      <c r="G17" s="171">
        <v>4.25</v>
      </c>
      <c r="H17" s="626" t="s">
        <v>1013</v>
      </c>
      <c r="I17" s="626"/>
    </row>
    <row r="18" spans="1:9" x14ac:dyDescent="0.25">
      <c r="A18" s="149">
        <v>44958</v>
      </c>
      <c r="B18" s="184">
        <v>132</v>
      </c>
      <c r="C18" s="627" t="s">
        <v>529</v>
      </c>
      <c r="D18" s="627"/>
      <c r="E18" s="627"/>
      <c r="F18" s="149">
        <v>44962</v>
      </c>
      <c r="G18" s="171">
        <v>32.159999999999997</v>
      </c>
      <c r="H18" s="626" t="s">
        <v>1013</v>
      </c>
      <c r="I18" s="626"/>
    </row>
    <row r="19" spans="1:9" x14ac:dyDescent="0.25">
      <c r="A19" s="149">
        <v>44958</v>
      </c>
      <c r="B19" s="184">
        <v>132</v>
      </c>
      <c r="C19" s="627" t="s">
        <v>529</v>
      </c>
      <c r="D19" s="627"/>
      <c r="E19" s="627"/>
      <c r="F19" s="149">
        <v>44963</v>
      </c>
      <c r="G19" s="171">
        <v>268.51</v>
      </c>
      <c r="H19" s="626" t="s">
        <v>1013</v>
      </c>
      <c r="I19" s="626"/>
    </row>
    <row r="20" spans="1:9" x14ac:dyDescent="0.25">
      <c r="A20" s="149">
        <v>44958</v>
      </c>
      <c r="B20" s="184">
        <v>132</v>
      </c>
      <c r="C20" s="627" t="s">
        <v>529</v>
      </c>
      <c r="D20" s="627"/>
      <c r="E20" s="627"/>
      <c r="F20" s="149">
        <v>44965</v>
      </c>
      <c r="G20" s="171">
        <v>11985</v>
      </c>
      <c r="H20" s="482" t="s">
        <v>1014</v>
      </c>
      <c r="I20" s="482"/>
    </row>
    <row r="21" spans="1:9" x14ac:dyDescent="0.25">
      <c r="A21" s="149">
        <v>44959</v>
      </c>
      <c r="B21" s="184">
        <v>132</v>
      </c>
      <c r="C21" s="627" t="s">
        <v>529</v>
      </c>
      <c r="D21" s="627"/>
      <c r="E21" s="627"/>
      <c r="F21" s="149">
        <v>44965</v>
      </c>
      <c r="G21" s="163">
        <v>5.36</v>
      </c>
      <c r="H21" s="626" t="s">
        <v>217</v>
      </c>
      <c r="I21" s="626"/>
    </row>
    <row r="22" spans="1:9" x14ac:dyDescent="0.25">
      <c r="A22" s="149">
        <v>44959</v>
      </c>
      <c r="B22" s="184">
        <v>132</v>
      </c>
      <c r="C22" s="627" t="s">
        <v>529</v>
      </c>
      <c r="D22" s="627"/>
      <c r="E22" s="627"/>
      <c r="F22" s="149">
        <v>44965</v>
      </c>
      <c r="G22" s="171">
        <v>65.06</v>
      </c>
      <c r="H22" s="626" t="s">
        <v>1013</v>
      </c>
      <c r="I22" s="626"/>
    </row>
    <row r="23" spans="1:9" x14ac:dyDescent="0.25">
      <c r="A23" s="149">
        <v>44960</v>
      </c>
      <c r="B23" s="163">
        <v>94151.67</v>
      </c>
      <c r="C23" s="638" t="s">
        <v>1070</v>
      </c>
      <c r="D23" s="639"/>
      <c r="E23" s="640"/>
      <c r="F23" s="149">
        <v>44966</v>
      </c>
      <c r="G23" s="171">
        <v>20.64</v>
      </c>
      <c r="H23" s="626" t="s">
        <v>1013</v>
      </c>
      <c r="I23" s="626"/>
    </row>
    <row r="24" spans="1:9" x14ac:dyDescent="0.25">
      <c r="A24" s="149">
        <v>44961</v>
      </c>
      <c r="B24" s="163">
        <v>10562.43</v>
      </c>
      <c r="C24" s="491" t="s">
        <v>1071</v>
      </c>
      <c r="D24" s="512"/>
      <c r="E24" s="543"/>
      <c r="F24" s="149">
        <v>44967</v>
      </c>
      <c r="G24" s="171">
        <v>3.73</v>
      </c>
      <c r="H24" s="626" t="s">
        <v>1013</v>
      </c>
      <c r="I24" s="626"/>
    </row>
    <row r="25" spans="1:9" x14ac:dyDescent="0.25">
      <c r="A25" s="149">
        <v>44961</v>
      </c>
      <c r="B25" s="184">
        <v>132</v>
      </c>
      <c r="C25" s="627" t="s">
        <v>529</v>
      </c>
      <c r="D25" s="627"/>
      <c r="E25" s="627"/>
      <c r="F25" s="149">
        <v>44968</v>
      </c>
      <c r="G25" s="171">
        <v>54.48</v>
      </c>
      <c r="H25" s="626" t="s">
        <v>1013</v>
      </c>
      <c r="I25" s="626"/>
    </row>
    <row r="26" spans="1:9" x14ac:dyDescent="0.25">
      <c r="A26" s="149">
        <v>44963</v>
      </c>
      <c r="B26" s="191">
        <v>5000</v>
      </c>
      <c r="C26" s="651" t="s">
        <v>1006</v>
      </c>
      <c r="D26" s="652"/>
      <c r="E26" s="653"/>
      <c r="F26" s="149">
        <v>44969</v>
      </c>
      <c r="G26" s="163">
        <v>14.36</v>
      </c>
      <c r="H26" s="626" t="s">
        <v>1013</v>
      </c>
      <c r="I26" s="626"/>
    </row>
    <row r="27" spans="1:9" x14ac:dyDescent="0.25">
      <c r="A27" s="149">
        <v>44963</v>
      </c>
      <c r="B27" s="191">
        <v>5000</v>
      </c>
      <c r="C27" s="638" t="s">
        <v>1072</v>
      </c>
      <c r="D27" s="639"/>
      <c r="E27" s="640"/>
      <c r="F27" s="149">
        <v>44970</v>
      </c>
      <c r="G27" s="171">
        <v>41.99</v>
      </c>
      <c r="H27" s="626" t="s">
        <v>1013</v>
      </c>
      <c r="I27" s="626"/>
    </row>
    <row r="28" spans="1:9" x14ac:dyDescent="0.25">
      <c r="A28" s="149">
        <v>44963</v>
      </c>
      <c r="B28" s="163">
        <v>7811.6</v>
      </c>
      <c r="C28" s="491" t="s">
        <v>1088</v>
      </c>
      <c r="D28" s="512"/>
      <c r="E28" s="543"/>
      <c r="F28" s="149">
        <v>44971</v>
      </c>
      <c r="G28" s="162">
        <v>12865</v>
      </c>
      <c r="H28" s="482" t="s">
        <v>1014</v>
      </c>
      <c r="I28" s="482"/>
    </row>
    <row r="29" spans="1:9" x14ac:dyDescent="0.25">
      <c r="A29" s="149">
        <v>44963</v>
      </c>
      <c r="B29" s="163">
        <v>3230.6</v>
      </c>
      <c r="C29" s="491" t="s">
        <v>1074</v>
      </c>
      <c r="D29" s="512"/>
      <c r="E29" s="543"/>
      <c r="F29" s="149">
        <v>44971</v>
      </c>
      <c r="G29" s="163">
        <v>5.36</v>
      </c>
      <c r="H29" s="626" t="s">
        <v>217</v>
      </c>
      <c r="I29" s="626"/>
    </row>
    <row r="30" spans="1:9" x14ac:dyDescent="0.25">
      <c r="A30" s="149">
        <v>44963</v>
      </c>
      <c r="B30" s="163">
        <v>8.0299999999999994</v>
      </c>
      <c r="C30" s="638" t="s">
        <v>217</v>
      </c>
      <c r="D30" s="639"/>
      <c r="E30" s="640"/>
      <c r="F30" s="149">
        <v>44972</v>
      </c>
      <c r="G30" s="162">
        <v>42.35</v>
      </c>
      <c r="H30" s="626" t="s">
        <v>1013</v>
      </c>
      <c r="I30" s="626"/>
    </row>
    <row r="31" spans="1:9" x14ac:dyDescent="0.25">
      <c r="A31" s="149">
        <v>44963</v>
      </c>
      <c r="B31" s="163">
        <v>5.36</v>
      </c>
      <c r="C31" s="638" t="s">
        <v>217</v>
      </c>
      <c r="D31" s="639"/>
      <c r="E31" s="640"/>
      <c r="F31" s="149">
        <v>44973</v>
      </c>
      <c r="G31" s="162">
        <v>68.290000000000006</v>
      </c>
      <c r="H31" s="626" t="s">
        <v>1013</v>
      </c>
      <c r="I31" s="626"/>
    </row>
    <row r="32" spans="1:9" x14ac:dyDescent="0.25">
      <c r="A32" s="149">
        <v>44963</v>
      </c>
      <c r="B32" s="191">
        <v>5.36</v>
      </c>
      <c r="C32" s="638" t="s">
        <v>217</v>
      </c>
      <c r="D32" s="639"/>
      <c r="E32" s="640"/>
      <c r="F32" s="149">
        <v>44974</v>
      </c>
      <c r="G32" s="171">
        <v>76.73</v>
      </c>
      <c r="H32" s="626" t="s">
        <v>1013</v>
      </c>
      <c r="I32" s="626"/>
    </row>
    <row r="33" spans="1:9" x14ac:dyDescent="0.25">
      <c r="A33" s="149">
        <v>44963</v>
      </c>
      <c r="B33" s="163">
        <v>2.67</v>
      </c>
      <c r="C33" s="638" t="s">
        <v>217</v>
      </c>
      <c r="D33" s="639"/>
      <c r="E33" s="640"/>
      <c r="F33" s="149">
        <v>44975</v>
      </c>
      <c r="G33" s="163">
        <v>58.05</v>
      </c>
      <c r="H33" s="626" t="s">
        <v>1013</v>
      </c>
      <c r="I33" s="626"/>
    </row>
    <row r="34" spans="1:9" x14ac:dyDescent="0.25">
      <c r="A34" s="149">
        <v>44964</v>
      </c>
      <c r="B34" s="163">
        <v>80</v>
      </c>
      <c r="C34" s="491" t="s">
        <v>239</v>
      </c>
      <c r="D34" s="512"/>
      <c r="E34" s="543"/>
      <c r="F34" s="149">
        <v>44976</v>
      </c>
      <c r="G34" s="162">
        <v>46.15</v>
      </c>
      <c r="H34" s="626" t="s">
        <v>1013</v>
      </c>
      <c r="I34" s="626"/>
    </row>
    <row r="35" spans="1:9" x14ac:dyDescent="0.25">
      <c r="A35" s="149">
        <v>44965</v>
      </c>
      <c r="B35" s="163">
        <v>3500</v>
      </c>
      <c r="C35" s="491" t="s">
        <v>1075</v>
      </c>
      <c r="D35" s="512"/>
      <c r="E35" s="543"/>
      <c r="F35" s="149">
        <v>44977</v>
      </c>
      <c r="G35" s="162">
        <v>116.05</v>
      </c>
      <c r="H35" s="626" t="s">
        <v>1013</v>
      </c>
      <c r="I35" s="626"/>
    </row>
    <row r="36" spans="1:9" x14ac:dyDescent="0.25">
      <c r="A36" s="149">
        <v>44965</v>
      </c>
      <c r="B36" s="191">
        <v>5.36</v>
      </c>
      <c r="C36" s="638" t="s">
        <v>217</v>
      </c>
      <c r="D36" s="639"/>
      <c r="E36" s="640"/>
      <c r="F36" s="149">
        <v>44979</v>
      </c>
      <c r="G36" s="162">
        <v>42.64</v>
      </c>
      <c r="H36" s="626" t="s">
        <v>1013</v>
      </c>
      <c r="I36" s="626"/>
    </row>
    <row r="37" spans="1:9" x14ac:dyDescent="0.25">
      <c r="A37" s="149">
        <v>44966</v>
      </c>
      <c r="B37" s="163">
        <v>10000</v>
      </c>
      <c r="C37" s="638" t="s">
        <v>1076</v>
      </c>
      <c r="D37" s="639"/>
      <c r="E37" s="640"/>
      <c r="F37" s="149">
        <v>44980</v>
      </c>
      <c r="G37" s="162">
        <v>131.88999999999999</v>
      </c>
      <c r="H37" s="626" t="s">
        <v>1013</v>
      </c>
      <c r="I37" s="626"/>
    </row>
    <row r="38" spans="1:9" x14ac:dyDescent="0.25">
      <c r="A38" s="149">
        <v>44970</v>
      </c>
      <c r="B38" s="163">
        <v>3750</v>
      </c>
      <c r="C38" s="651" t="s">
        <v>1006</v>
      </c>
      <c r="D38" s="652"/>
      <c r="E38" s="653"/>
      <c r="F38" s="149">
        <v>44981</v>
      </c>
      <c r="G38" s="162">
        <v>47.59</v>
      </c>
      <c r="H38" s="626" t="s">
        <v>1013</v>
      </c>
      <c r="I38" s="626"/>
    </row>
    <row r="39" spans="1:9" x14ac:dyDescent="0.25">
      <c r="A39" s="149">
        <v>44970</v>
      </c>
      <c r="B39" s="163">
        <v>1775.9</v>
      </c>
      <c r="C39" s="638" t="s">
        <v>1077</v>
      </c>
      <c r="D39" s="639"/>
      <c r="E39" s="640"/>
      <c r="F39" s="149">
        <v>44982</v>
      </c>
      <c r="G39" s="162">
        <v>95.56</v>
      </c>
      <c r="H39" s="626" t="s">
        <v>1013</v>
      </c>
      <c r="I39" s="626"/>
    </row>
    <row r="40" spans="1:9" x14ac:dyDescent="0.25">
      <c r="A40" s="149">
        <v>44970</v>
      </c>
      <c r="B40" s="163">
        <v>883.82</v>
      </c>
      <c r="C40" s="638" t="s">
        <v>1078</v>
      </c>
      <c r="D40" s="639"/>
      <c r="E40" s="640"/>
      <c r="F40" s="149">
        <v>44983</v>
      </c>
      <c r="G40" s="162">
        <v>94.29</v>
      </c>
      <c r="H40" s="626" t="s">
        <v>1013</v>
      </c>
      <c r="I40" s="626"/>
    </row>
    <row r="41" spans="1:9" x14ac:dyDescent="0.25">
      <c r="A41" s="149">
        <v>44970</v>
      </c>
      <c r="B41" s="163">
        <v>883.82</v>
      </c>
      <c r="C41" s="638" t="s">
        <v>1078</v>
      </c>
      <c r="D41" s="639"/>
      <c r="E41" s="640"/>
      <c r="F41" s="149">
        <v>44984</v>
      </c>
      <c r="G41" s="162">
        <v>18000</v>
      </c>
      <c r="H41" s="482" t="s">
        <v>1014</v>
      </c>
      <c r="I41" s="482"/>
    </row>
    <row r="42" spans="1:9" x14ac:dyDescent="0.25">
      <c r="A42" s="149">
        <v>44970</v>
      </c>
      <c r="B42" s="163">
        <v>169.8</v>
      </c>
      <c r="C42" s="491" t="s">
        <v>273</v>
      </c>
      <c r="D42" s="512"/>
      <c r="E42" s="543"/>
      <c r="F42" s="149">
        <v>44984</v>
      </c>
      <c r="G42" s="171">
        <v>59945</v>
      </c>
      <c r="H42" s="482" t="s">
        <v>1014</v>
      </c>
      <c r="I42" s="482"/>
    </row>
    <row r="43" spans="1:9" x14ac:dyDescent="0.25">
      <c r="A43" s="149">
        <v>44970</v>
      </c>
      <c r="B43" s="163">
        <v>17850</v>
      </c>
      <c r="C43" s="491" t="s">
        <v>1025</v>
      </c>
      <c r="D43" s="512"/>
      <c r="E43" s="543"/>
      <c r="F43" s="149">
        <v>44984</v>
      </c>
      <c r="G43" s="162">
        <v>72.59</v>
      </c>
      <c r="H43" s="626" t="s">
        <v>1013</v>
      </c>
      <c r="I43" s="626"/>
    </row>
    <row r="44" spans="1:9" x14ac:dyDescent="0.25">
      <c r="A44" s="149">
        <v>44970</v>
      </c>
      <c r="B44" s="191">
        <v>5.36</v>
      </c>
      <c r="C44" s="638" t="s">
        <v>217</v>
      </c>
      <c r="D44" s="639"/>
      <c r="E44" s="640"/>
      <c r="F44" s="149"/>
      <c r="G44" s="162"/>
      <c r="H44" s="482"/>
      <c r="I44" s="482"/>
    </row>
    <row r="45" spans="1:9" x14ac:dyDescent="0.25">
      <c r="A45" s="149">
        <v>44970</v>
      </c>
      <c r="B45" s="191">
        <v>5.36</v>
      </c>
      <c r="C45" s="638" t="s">
        <v>217</v>
      </c>
      <c r="D45" s="639"/>
      <c r="E45" s="640"/>
      <c r="F45" s="149"/>
      <c r="G45" s="162"/>
      <c r="H45" s="482"/>
      <c r="I45" s="482"/>
    </row>
    <row r="46" spans="1:9" x14ac:dyDescent="0.25">
      <c r="A46" s="149">
        <v>44970</v>
      </c>
      <c r="B46" s="191">
        <v>2.67</v>
      </c>
      <c r="C46" s="638" t="s">
        <v>217</v>
      </c>
      <c r="D46" s="639"/>
      <c r="E46" s="640"/>
      <c r="F46" s="149"/>
      <c r="G46" s="200"/>
      <c r="H46" s="626"/>
      <c r="I46" s="626"/>
    </row>
    <row r="47" spans="1:9" x14ac:dyDescent="0.25">
      <c r="A47" s="149">
        <v>44970</v>
      </c>
      <c r="B47" s="191">
        <v>2.67</v>
      </c>
      <c r="C47" s="638" t="s">
        <v>217</v>
      </c>
      <c r="D47" s="639"/>
      <c r="E47" s="640"/>
      <c r="F47" s="149"/>
      <c r="G47" s="163"/>
      <c r="H47" s="626"/>
      <c r="I47" s="626"/>
    </row>
    <row r="48" spans="1:9" x14ac:dyDescent="0.25">
      <c r="A48" s="149">
        <v>44971</v>
      </c>
      <c r="B48" s="163">
        <v>10000</v>
      </c>
      <c r="C48" s="638" t="s">
        <v>760</v>
      </c>
      <c r="D48" s="639"/>
      <c r="E48" s="640"/>
      <c r="F48" s="149"/>
      <c r="G48" s="187"/>
      <c r="H48" s="626"/>
      <c r="I48" s="626"/>
    </row>
    <row r="49" spans="1:9" x14ac:dyDescent="0.25">
      <c r="A49" s="149">
        <v>44972</v>
      </c>
      <c r="B49" s="163">
        <v>2000</v>
      </c>
      <c r="C49" s="651" t="s">
        <v>1006</v>
      </c>
      <c r="D49" s="652"/>
      <c r="E49" s="653"/>
      <c r="F49" s="149"/>
      <c r="G49" s="162"/>
      <c r="H49" s="626"/>
      <c r="I49" s="626"/>
    </row>
    <row r="50" spans="1:9" x14ac:dyDescent="0.25">
      <c r="A50" s="149">
        <v>44972</v>
      </c>
      <c r="B50" s="191">
        <v>5.36</v>
      </c>
      <c r="C50" s="638" t="s">
        <v>217</v>
      </c>
      <c r="D50" s="639"/>
      <c r="E50" s="640"/>
      <c r="F50" s="149"/>
      <c r="G50" s="163"/>
      <c r="H50" s="482"/>
      <c r="I50" s="482"/>
    </row>
    <row r="51" spans="1:9" x14ac:dyDescent="0.25">
      <c r="A51" s="149">
        <v>44974</v>
      </c>
      <c r="B51" s="171">
        <v>1500</v>
      </c>
      <c r="C51" s="491" t="s">
        <v>628</v>
      </c>
      <c r="D51" s="512"/>
      <c r="E51" s="543"/>
      <c r="F51" s="149"/>
      <c r="G51" s="162"/>
      <c r="H51" s="482"/>
      <c r="I51" s="482"/>
    </row>
    <row r="52" spans="1:9" x14ac:dyDescent="0.25">
      <c r="A52" s="149">
        <v>44974</v>
      </c>
      <c r="B52" s="163">
        <v>8.0299999999999994</v>
      </c>
      <c r="C52" s="638" t="s">
        <v>217</v>
      </c>
      <c r="D52" s="639"/>
      <c r="E52" s="640"/>
      <c r="F52" s="149"/>
      <c r="G52" s="171"/>
      <c r="H52" s="650"/>
      <c r="I52" s="640"/>
    </row>
    <row r="53" spans="1:9" x14ac:dyDescent="0.25">
      <c r="A53" s="149">
        <v>44978</v>
      </c>
      <c r="B53" s="163">
        <v>13323.41</v>
      </c>
      <c r="C53" s="638" t="s">
        <v>1079</v>
      </c>
      <c r="D53" s="639"/>
      <c r="E53" s="640"/>
      <c r="F53" s="149"/>
      <c r="G53" s="162"/>
      <c r="H53" s="626"/>
      <c r="I53" s="626"/>
    </row>
    <row r="54" spans="1:9" x14ac:dyDescent="0.25">
      <c r="A54" s="149">
        <v>44978</v>
      </c>
      <c r="B54" s="163">
        <v>8506</v>
      </c>
      <c r="C54" s="491" t="s">
        <v>397</v>
      </c>
      <c r="D54" s="512"/>
      <c r="E54" s="543"/>
      <c r="F54" s="149"/>
      <c r="G54" s="162"/>
      <c r="H54" s="626"/>
      <c r="I54" s="626"/>
    </row>
    <row r="55" spans="1:9" x14ac:dyDescent="0.25">
      <c r="A55" s="149">
        <v>44978</v>
      </c>
      <c r="B55" s="163">
        <v>5.35</v>
      </c>
      <c r="C55" s="638" t="s">
        <v>217</v>
      </c>
      <c r="D55" s="639"/>
      <c r="E55" s="640"/>
      <c r="F55" s="149"/>
      <c r="G55" s="163"/>
      <c r="H55" s="482"/>
      <c r="I55" s="482"/>
    </row>
    <row r="56" spans="1:9" x14ac:dyDescent="0.25">
      <c r="A56" s="149">
        <v>44979</v>
      </c>
      <c r="B56" s="184">
        <v>7232.82</v>
      </c>
      <c r="C56" s="638" t="s">
        <v>502</v>
      </c>
      <c r="D56" s="639"/>
      <c r="E56" s="640"/>
      <c r="F56" s="149"/>
      <c r="G56" s="171"/>
      <c r="H56" s="650"/>
      <c r="I56" s="640"/>
    </row>
    <row r="57" spans="1:9" x14ac:dyDescent="0.25">
      <c r="A57" s="149">
        <v>44979</v>
      </c>
      <c r="B57" s="191">
        <v>5.36</v>
      </c>
      <c r="C57" s="638" t="s">
        <v>217</v>
      </c>
      <c r="D57" s="639"/>
      <c r="E57" s="640"/>
      <c r="F57" s="149"/>
      <c r="G57" s="162"/>
      <c r="H57" s="626"/>
      <c r="I57" s="626"/>
    </row>
    <row r="58" spans="1:9" x14ac:dyDescent="0.25">
      <c r="A58" s="149">
        <v>44981</v>
      </c>
      <c r="B58" s="184">
        <v>3663.05</v>
      </c>
      <c r="C58" s="491" t="s">
        <v>776</v>
      </c>
      <c r="D58" s="512"/>
      <c r="E58" s="543"/>
      <c r="F58" s="149"/>
      <c r="G58" s="162"/>
      <c r="H58" s="626"/>
      <c r="I58" s="626"/>
    </row>
    <row r="59" spans="1:9" x14ac:dyDescent="0.25">
      <c r="A59" s="149">
        <v>44981</v>
      </c>
      <c r="B59" s="163">
        <v>12303.32</v>
      </c>
      <c r="C59" s="491" t="s">
        <v>1080</v>
      </c>
      <c r="D59" s="512"/>
      <c r="E59" s="543"/>
      <c r="F59" s="149"/>
      <c r="G59" s="162"/>
      <c r="H59" s="626"/>
      <c r="I59" s="626"/>
    </row>
    <row r="60" spans="1:9" x14ac:dyDescent="0.25">
      <c r="A60" s="149">
        <v>44981</v>
      </c>
      <c r="B60" s="163">
        <v>2000</v>
      </c>
      <c r="C60" s="651" t="s">
        <v>1006</v>
      </c>
      <c r="D60" s="652"/>
      <c r="E60" s="653"/>
      <c r="F60" s="149"/>
      <c r="G60" s="162"/>
      <c r="H60" s="626"/>
      <c r="I60" s="626"/>
    </row>
    <row r="61" spans="1:9" x14ac:dyDescent="0.25">
      <c r="A61" s="149">
        <v>44981</v>
      </c>
      <c r="B61" s="191">
        <v>5.36</v>
      </c>
      <c r="C61" s="638" t="s">
        <v>217</v>
      </c>
      <c r="D61" s="639"/>
      <c r="E61" s="640"/>
      <c r="F61" s="149"/>
      <c r="G61" s="162"/>
      <c r="H61" s="654"/>
      <c r="I61" s="655"/>
    </row>
    <row r="62" spans="1:9" x14ac:dyDescent="0.25">
      <c r="A62" s="149">
        <v>44985</v>
      </c>
      <c r="B62" s="163">
        <v>2835</v>
      </c>
      <c r="C62" s="491" t="s">
        <v>692</v>
      </c>
      <c r="D62" s="512"/>
      <c r="E62" s="543"/>
      <c r="F62" s="149"/>
      <c r="G62" s="162"/>
      <c r="H62" s="654"/>
      <c r="I62" s="655"/>
    </row>
    <row r="63" spans="1:9" x14ac:dyDescent="0.25">
      <c r="A63" s="149">
        <v>44985</v>
      </c>
      <c r="B63" s="163">
        <v>2835</v>
      </c>
      <c r="C63" s="491" t="s">
        <v>693</v>
      </c>
      <c r="D63" s="512"/>
      <c r="E63" s="543"/>
      <c r="F63" s="149"/>
      <c r="G63" s="162"/>
      <c r="H63" s="654"/>
      <c r="I63" s="655"/>
    </row>
    <row r="64" spans="1:9" x14ac:dyDescent="0.25">
      <c r="A64" s="149">
        <v>44985</v>
      </c>
      <c r="B64" s="163">
        <v>2835</v>
      </c>
      <c r="C64" s="491" t="s">
        <v>289</v>
      </c>
      <c r="D64" s="512"/>
      <c r="E64" s="543"/>
      <c r="F64" s="149"/>
      <c r="G64" s="162"/>
      <c r="H64" s="654"/>
      <c r="I64" s="655"/>
    </row>
    <row r="65" spans="1:9" x14ac:dyDescent="0.25">
      <c r="A65" s="149">
        <v>44985</v>
      </c>
      <c r="B65" s="163">
        <v>35594.61</v>
      </c>
      <c r="C65" s="625" t="s">
        <v>343</v>
      </c>
      <c r="D65" s="625"/>
      <c r="E65" s="625"/>
      <c r="F65" s="149"/>
      <c r="G65" s="162"/>
      <c r="H65" s="654"/>
      <c r="I65" s="655"/>
    </row>
    <row r="66" spans="1:9" x14ac:dyDescent="0.25">
      <c r="A66" s="149">
        <v>44985</v>
      </c>
      <c r="B66" s="191">
        <v>2.67</v>
      </c>
      <c r="C66" s="638" t="s">
        <v>217</v>
      </c>
      <c r="D66" s="639"/>
      <c r="E66" s="640"/>
      <c r="F66" s="149"/>
      <c r="G66" s="162"/>
      <c r="H66" s="202"/>
      <c r="I66" s="203"/>
    </row>
    <row r="67" spans="1:9" x14ac:dyDescent="0.25">
      <c r="A67" s="149">
        <v>44985</v>
      </c>
      <c r="B67" s="191">
        <v>5.36</v>
      </c>
      <c r="C67" s="638" t="s">
        <v>217</v>
      </c>
      <c r="D67" s="639"/>
      <c r="E67" s="640"/>
      <c r="F67" s="149"/>
      <c r="G67" s="162"/>
      <c r="H67" s="202"/>
      <c r="I67" s="203"/>
    </row>
    <row r="68" spans="1:9" x14ac:dyDescent="0.25">
      <c r="A68" s="149">
        <v>44985</v>
      </c>
      <c r="B68" s="184">
        <v>132</v>
      </c>
      <c r="C68" s="627" t="s">
        <v>529</v>
      </c>
      <c r="D68" s="627"/>
      <c r="E68" s="627"/>
      <c r="F68" s="196"/>
      <c r="G68" s="196"/>
      <c r="H68" s="649"/>
      <c r="I68" s="649"/>
    </row>
  </sheetData>
  <mergeCells count="142">
    <mergeCell ref="G3:H3"/>
    <mergeCell ref="C4:D5"/>
    <mergeCell ref="E4:F5"/>
    <mergeCell ref="G4:H5"/>
    <mergeCell ref="C8:D8"/>
    <mergeCell ref="E8:F8"/>
    <mergeCell ref="G8:H8"/>
    <mergeCell ref="C9:D9"/>
    <mergeCell ref="E9:F9"/>
    <mergeCell ref="G9:H9"/>
    <mergeCell ref="C6:D6"/>
    <mergeCell ref="E6:F6"/>
    <mergeCell ref="G6:H6"/>
    <mergeCell ref="C7:D7"/>
    <mergeCell ref="E7:F7"/>
    <mergeCell ref="G7:H7"/>
    <mergeCell ref="C11:D11"/>
    <mergeCell ref="E11:F11"/>
    <mergeCell ref="G11:H11"/>
    <mergeCell ref="C12:D12"/>
    <mergeCell ref="E12:F12"/>
    <mergeCell ref="G12:H12"/>
    <mergeCell ref="C10:D10"/>
    <mergeCell ref="E10:F10"/>
    <mergeCell ref="G10:H10"/>
    <mergeCell ref="C18:E18"/>
    <mergeCell ref="H18:I18"/>
    <mergeCell ref="C19:E19"/>
    <mergeCell ref="H19:I19"/>
    <mergeCell ref="C20:E20"/>
    <mergeCell ref="H20:I20"/>
    <mergeCell ref="A15:E15"/>
    <mergeCell ref="F15:I15"/>
    <mergeCell ref="C16:E16"/>
    <mergeCell ref="H16:I16"/>
    <mergeCell ref="C17:E17"/>
    <mergeCell ref="H17:I17"/>
    <mergeCell ref="C24:E24"/>
    <mergeCell ref="H24:I24"/>
    <mergeCell ref="C25:E25"/>
    <mergeCell ref="H25:I25"/>
    <mergeCell ref="C26:E26"/>
    <mergeCell ref="H26:I26"/>
    <mergeCell ref="C21:E21"/>
    <mergeCell ref="H21:I21"/>
    <mergeCell ref="C22:E22"/>
    <mergeCell ref="H22:I22"/>
    <mergeCell ref="C23:E23"/>
    <mergeCell ref="H23:I23"/>
    <mergeCell ref="C30:E30"/>
    <mergeCell ref="H30:I30"/>
    <mergeCell ref="C31:E31"/>
    <mergeCell ref="H31:I31"/>
    <mergeCell ref="C32:E32"/>
    <mergeCell ref="H32:I32"/>
    <mergeCell ref="C27:E27"/>
    <mergeCell ref="H27:I27"/>
    <mergeCell ref="C28:E28"/>
    <mergeCell ref="H28:I28"/>
    <mergeCell ref="C29:E29"/>
    <mergeCell ref="H29:I29"/>
    <mergeCell ref="C36:E36"/>
    <mergeCell ref="H36:I36"/>
    <mergeCell ref="C37:E37"/>
    <mergeCell ref="H37:I37"/>
    <mergeCell ref="C38:E38"/>
    <mergeCell ref="H38:I38"/>
    <mergeCell ref="C33:E33"/>
    <mergeCell ref="H33:I33"/>
    <mergeCell ref="C34:E34"/>
    <mergeCell ref="H34:I34"/>
    <mergeCell ref="C35:E35"/>
    <mergeCell ref="H35:I35"/>
    <mergeCell ref="C42:E42"/>
    <mergeCell ref="H42:I42"/>
    <mergeCell ref="C43:E43"/>
    <mergeCell ref="H43:I43"/>
    <mergeCell ref="C44:E44"/>
    <mergeCell ref="H44:I44"/>
    <mergeCell ref="C39:E39"/>
    <mergeCell ref="H39:I39"/>
    <mergeCell ref="C40:E40"/>
    <mergeCell ref="H40:I40"/>
    <mergeCell ref="C41:E41"/>
    <mergeCell ref="H41:I41"/>
    <mergeCell ref="C48:E48"/>
    <mergeCell ref="H48:I48"/>
    <mergeCell ref="C49:E49"/>
    <mergeCell ref="H49:I49"/>
    <mergeCell ref="C50:E50"/>
    <mergeCell ref="H50:I50"/>
    <mergeCell ref="C45:E45"/>
    <mergeCell ref="H45:I45"/>
    <mergeCell ref="C46:E46"/>
    <mergeCell ref="H46:I46"/>
    <mergeCell ref="C47:E47"/>
    <mergeCell ref="H47:I47"/>
    <mergeCell ref="C54:E54"/>
    <mergeCell ref="H54:I54"/>
    <mergeCell ref="C55:E55"/>
    <mergeCell ref="H55:I55"/>
    <mergeCell ref="C56:E56"/>
    <mergeCell ref="H56:I56"/>
    <mergeCell ref="C51:E51"/>
    <mergeCell ref="H51:I51"/>
    <mergeCell ref="C52:E52"/>
    <mergeCell ref="H52:I52"/>
    <mergeCell ref="C53:E53"/>
    <mergeCell ref="H53:I53"/>
    <mergeCell ref="H61:I61"/>
    <mergeCell ref="C62:E62"/>
    <mergeCell ref="H62:I62"/>
    <mergeCell ref="C57:E57"/>
    <mergeCell ref="H57:I57"/>
    <mergeCell ref="C58:E58"/>
    <mergeCell ref="H58:I58"/>
    <mergeCell ref="C59:E59"/>
    <mergeCell ref="H59:I59"/>
    <mergeCell ref="A11:B11"/>
    <mergeCell ref="A12:B12"/>
    <mergeCell ref="A3:F3"/>
    <mergeCell ref="A2:H2"/>
    <mergeCell ref="A4:B5"/>
    <mergeCell ref="A14:I14"/>
    <mergeCell ref="C68:E68"/>
    <mergeCell ref="H68:I68"/>
    <mergeCell ref="C66:E66"/>
    <mergeCell ref="C67:E67"/>
    <mergeCell ref="A6:B6"/>
    <mergeCell ref="A7:B7"/>
    <mergeCell ref="A8:B8"/>
    <mergeCell ref="A9:B9"/>
    <mergeCell ref="A10:B10"/>
    <mergeCell ref="C63:E63"/>
    <mergeCell ref="H63:I63"/>
    <mergeCell ref="C64:E64"/>
    <mergeCell ref="H64:I64"/>
    <mergeCell ref="C65:E65"/>
    <mergeCell ref="H65:I65"/>
    <mergeCell ref="C60:E60"/>
    <mergeCell ref="H60:I60"/>
    <mergeCell ref="C61:E61"/>
  </mergeCells>
  <pageMargins left="0.7" right="0.7" top="0.75" bottom="0.75" header="0.3" footer="0.3"/>
  <pageSetup paperSize="9" scale="77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topLeftCell="A31" zoomScaleNormal="100" workbookViewId="0">
      <selection activeCell="C67" sqref="C67:E67"/>
    </sheetView>
  </sheetViews>
  <sheetFormatPr defaultColWidth="9.140625"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2" width="9.140625" style="125"/>
    <col min="13" max="13" width="9.5703125" style="125" bestFit="1" customWidth="1"/>
    <col min="14" max="14" width="9.140625" style="125"/>
    <col min="15" max="15" width="9.5703125" style="125" bestFit="1" customWidth="1"/>
    <col min="16" max="16384" width="9.140625" style="125"/>
  </cols>
  <sheetData>
    <row r="1" spans="1:16" ht="15.75" thickBot="1" x14ac:dyDescent="0.3"/>
    <row r="2" spans="1:16" ht="21.75" customHeight="1" x14ac:dyDescent="0.35">
      <c r="A2" s="589" t="s">
        <v>1082</v>
      </c>
      <c r="B2" s="590"/>
      <c r="C2" s="590"/>
      <c r="D2" s="590"/>
      <c r="E2" s="590"/>
      <c r="F2" s="590"/>
      <c r="G2" s="590"/>
      <c r="H2" s="591"/>
    </row>
    <row r="3" spans="1:16" ht="21.75" customHeight="1" x14ac:dyDescent="0.25">
      <c r="A3" s="656" t="s">
        <v>748</v>
      </c>
      <c r="B3" s="657"/>
      <c r="C3" s="657"/>
      <c r="D3" s="657"/>
      <c r="E3" s="657"/>
      <c r="F3" s="657"/>
      <c r="G3" s="616">
        <v>282221</v>
      </c>
      <c r="H3" s="617"/>
    </row>
    <row r="4" spans="1:16" x14ac:dyDescent="0.25">
      <c r="A4" s="658"/>
      <c r="B4" s="659"/>
      <c r="C4" s="367" t="s">
        <v>0</v>
      </c>
      <c r="D4" s="367"/>
      <c r="E4" s="367" t="s">
        <v>1003</v>
      </c>
      <c r="F4" s="367"/>
      <c r="G4" s="367" t="s">
        <v>1081</v>
      </c>
      <c r="H4" s="601"/>
    </row>
    <row r="5" spans="1:16" x14ac:dyDescent="0.25">
      <c r="A5" s="660"/>
      <c r="B5" s="661"/>
      <c r="C5" s="367"/>
      <c r="D5" s="367"/>
      <c r="E5" s="367"/>
      <c r="F5" s="367"/>
      <c r="G5" s="367"/>
      <c r="H5" s="601"/>
    </row>
    <row r="6" spans="1:16" ht="30.75" customHeight="1" x14ac:dyDescent="0.25">
      <c r="A6" s="583" t="s">
        <v>1083</v>
      </c>
      <c r="B6" s="584"/>
      <c r="C6" s="360">
        <v>113667.29</v>
      </c>
      <c r="D6" s="360"/>
      <c r="E6" s="360">
        <v>6.34</v>
      </c>
      <c r="F6" s="360"/>
      <c r="G6" s="360">
        <v>10000</v>
      </c>
      <c r="H6" s="662"/>
    </row>
    <row r="7" spans="1:16" x14ac:dyDescent="0.25">
      <c r="A7" s="585" t="s">
        <v>3</v>
      </c>
      <c r="B7" s="586"/>
      <c r="C7" s="360">
        <f>88611.29+105619.86</f>
        <v>194231.15</v>
      </c>
      <c r="D7" s="360"/>
      <c r="E7" s="360">
        <v>85452.71</v>
      </c>
      <c r="F7" s="360"/>
      <c r="G7" s="360">
        <v>0</v>
      </c>
      <c r="H7" s="662"/>
      <c r="M7" s="201"/>
      <c r="N7" s="201"/>
      <c r="O7" s="201"/>
      <c r="P7" s="201"/>
    </row>
    <row r="8" spans="1:16" x14ac:dyDescent="0.25">
      <c r="A8" s="585" t="s">
        <v>625</v>
      </c>
      <c r="B8" s="586"/>
      <c r="C8" s="360">
        <f>1483.16+1571.15</f>
        <v>3054.3100000000004</v>
      </c>
      <c r="D8" s="360"/>
      <c r="E8" s="541">
        <v>1553.04</v>
      </c>
      <c r="F8" s="542"/>
      <c r="G8" s="541">
        <v>115.07</v>
      </c>
      <c r="H8" s="624"/>
      <c r="M8" s="201"/>
      <c r="N8" s="201"/>
      <c r="O8" s="201"/>
      <c r="P8" s="201"/>
    </row>
    <row r="9" spans="1:16" x14ac:dyDescent="0.25">
      <c r="A9" s="585" t="s">
        <v>106</v>
      </c>
      <c r="B9" s="586"/>
      <c r="C9" s="360">
        <v>0</v>
      </c>
      <c r="D9" s="360"/>
      <c r="E9" s="360">
        <v>0</v>
      </c>
      <c r="F9" s="360"/>
      <c r="G9" s="360">
        <v>0</v>
      </c>
      <c r="H9" s="662"/>
    </row>
    <row r="10" spans="1:16" x14ac:dyDescent="0.25">
      <c r="A10" s="585" t="s">
        <v>996</v>
      </c>
      <c r="B10" s="586"/>
      <c r="C10" s="360">
        <v>0</v>
      </c>
      <c r="D10" s="360"/>
      <c r="E10" s="360">
        <v>50</v>
      </c>
      <c r="F10" s="360"/>
      <c r="G10" s="360">
        <v>0</v>
      </c>
      <c r="H10" s="662"/>
    </row>
    <row r="11" spans="1:16" x14ac:dyDescent="0.25">
      <c r="A11" s="585" t="s">
        <v>1005</v>
      </c>
      <c r="B11" s="586"/>
      <c r="C11" s="360">
        <v>85835</v>
      </c>
      <c r="D11" s="360"/>
      <c r="E11" s="360">
        <v>0</v>
      </c>
      <c r="F11" s="360"/>
      <c r="G11" s="360">
        <v>30000</v>
      </c>
      <c r="H11" s="662"/>
    </row>
    <row r="12" spans="1:16" x14ac:dyDescent="0.25">
      <c r="A12" s="585" t="s">
        <v>6</v>
      </c>
      <c r="B12" s="586"/>
      <c r="C12" s="360">
        <v>235915.17</v>
      </c>
      <c r="D12" s="360"/>
      <c r="E12" s="360">
        <v>87059.42</v>
      </c>
      <c r="F12" s="360"/>
      <c r="G12" s="360">
        <v>5.75</v>
      </c>
      <c r="H12" s="662"/>
    </row>
    <row r="13" spans="1:16" ht="36.75" customHeight="1" thickBot="1" x14ac:dyDescent="0.3">
      <c r="A13" s="602" t="s">
        <v>1084</v>
      </c>
      <c r="B13" s="603"/>
      <c r="C13" s="422">
        <f>C6+C7+C8+C9+C10+C11-C12</f>
        <v>160872.57999999999</v>
      </c>
      <c r="D13" s="422"/>
      <c r="E13" s="422">
        <f>E6+E7+E8+E9+E10+E11-E12</f>
        <v>2.6699999999982538</v>
      </c>
      <c r="F13" s="422"/>
      <c r="G13" s="422">
        <f>G6+G7+G8+G9+G10+G11-G12</f>
        <v>40109.32</v>
      </c>
      <c r="H13" s="422"/>
    </row>
    <row r="14" spans="1:16" ht="15.75" customHeight="1" thickBot="1" x14ac:dyDescent="0.3">
      <c r="C14" s="188"/>
      <c r="D14" s="188"/>
      <c r="E14" s="189"/>
      <c r="F14" s="189"/>
      <c r="G14" s="189"/>
      <c r="H14" s="189"/>
    </row>
    <row r="15" spans="1:16" ht="15.75" customHeight="1" thickBot="1" x14ac:dyDescent="0.3">
      <c r="A15" s="632" t="s">
        <v>7</v>
      </c>
      <c r="B15" s="630"/>
      <c r="C15" s="630"/>
      <c r="D15" s="630"/>
      <c r="E15" s="630"/>
      <c r="F15" s="630"/>
      <c r="G15" s="630"/>
      <c r="H15" s="630"/>
      <c r="I15" s="631"/>
    </row>
    <row r="16" spans="1:16" ht="15.75" thickBot="1" x14ac:dyDescent="0.3">
      <c r="A16" s="632" t="s">
        <v>0</v>
      </c>
      <c r="B16" s="630"/>
      <c r="C16" s="630"/>
      <c r="D16" s="630"/>
      <c r="E16" s="631"/>
      <c r="F16" s="633" t="s">
        <v>1003</v>
      </c>
      <c r="G16" s="634"/>
      <c r="H16" s="634"/>
      <c r="I16" s="635"/>
    </row>
    <row r="17" spans="1:9" x14ac:dyDescent="0.25">
      <c r="A17" s="111" t="s">
        <v>30</v>
      </c>
      <c r="B17" s="111" t="s">
        <v>31</v>
      </c>
      <c r="C17" s="380" t="s">
        <v>32</v>
      </c>
      <c r="D17" s="380"/>
      <c r="E17" s="380"/>
      <c r="F17" s="111" t="s">
        <v>30</v>
      </c>
      <c r="G17" s="111" t="s">
        <v>31</v>
      </c>
      <c r="H17" s="380" t="s">
        <v>32</v>
      </c>
      <c r="I17" s="380"/>
    </row>
    <row r="18" spans="1:9" x14ac:dyDescent="0.25">
      <c r="A18" s="149">
        <v>44986</v>
      </c>
      <c r="B18" s="184">
        <v>132</v>
      </c>
      <c r="C18" s="627" t="s">
        <v>529</v>
      </c>
      <c r="D18" s="627"/>
      <c r="E18" s="627"/>
      <c r="F18" s="149">
        <v>44986</v>
      </c>
      <c r="G18" s="185">
        <v>3.64</v>
      </c>
      <c r="H18" s="626" t="s">
        <v>1013</v>
      </c>
      <c r="I18" s="626"/>
    </row>
    <row r="19" spans="1:9" x14ac:dyDescent="0.25">
      <c r="A19" s="149">
        <v>44986</v>
      </c>
      <c r="B19" s="184">
        <v>132</v>
      </c>
      <c r="C19" s="627" t="s">
        <v>529</v>
      </c>
      <c r="D19" s="627"/>
      <c r="E19" s="627"/>
      <c r="F19" s="149">
        <v>44986</v>
      </c>
      <c r="G19" s="185">
        <v>241.5</v>
      </c>
      <c r="H19" s="626" t="s">
        <v>529</v>
      </c>
      <c r="I19" s="626"/>
    </row>
    <row r="20" spans="1:9" x14ac:dyDescent="0.25">
      <c r="A20" s="149">
        <v>44986</v>
      </c>
      <c r="B20" s="184">
        <v>132</v>
      </c>
      <c r="C20" s="627" t="s">
        <v>529</v>
      </c>
      <c r="D20" s="627"/>
      <c r="E20" s="627"/>
      <c r="F20" s="149">
        <v>44990</v>
      </c>
      <c r="G20" s="185">
        <v>32.15</v>
      </c>
      <c r="H20" s="626" t="s">
        <v>1013</v>
      </c>
      <c r="I20" s="626"/>
    </row>
    <row r="21" spans="1:9" x14ac:dyDescent="0.25">
      <c r="A21" s="149">
        <v>44987</v>
      </c>
      <c r="B21" s="184">
        <v>132</v>
      </c>
      <c r="C21" s="627" t="s">
        <v>529</v>
      </c>
      <c r="D21" s="627"/>
      <c r="E21" s="627"/>
      <c r="F21" s="149">
        <v>44991</v>
      </c>
      <c r="G21" s="185">
        <v>27.11</v>
      </c>
      <c r="H21" s="626" t="s">
        <v>1013</v>
      </c>
      <c r="I21" s="626"/>
    </row>
    <row r="22" spans="1:9" x14ac:dyDescent="0.25">
      <c r="A22" s="149">
        <v>44987</v>
      </c>
      <c r="B22" s="184">
        <v>132</v>
      </c>
      <c r="C22" s="627" t="s">
        <v>529</v>
      </c>
      <c r="D22" s="627"/>
      <c r="E22" s="627"/>
      <c r="F22" s="149">
        <v>44993</v>
      </c>
      <c r="G22" s="185">
        <v>21.93</v>
      </c>
      <c r="H22" s="626" t="s">
        <v>1013</v>
      </c>
      <c r="I22" s="626"/>
    </row>
    <row r="23" spans="1:9" x14ac:dyDescent="0.25">
      <c r="A23" s="149">
        <v>44987</v>
      </c>
      <c r="B23" s="184">
        <v>132</v>
      </c>
      <c r="C23" s="627" t="s">
        <v>529</v>
      </c>
      <c r="D23" s="627"/>
      <c r="E23" s="627"/>
      <c r="F23" s="149">
        <v>44994</v>
      </c>
      <c r="G23" s="185">
        <v>10.82</v>
      </c>
      <c r="H23" s="626" t="s">
        <v>1013</v>
      </c>
      <c r="I23" s="626"/>
    </row>
    <row r="24" spans="1:9" x14ac:dyDescent="0.25">
      <c r="A24" s="149">
        <v>44988</v>
      </c>
      <c r="B24" s="163">
        <v>3232.83</v>
      </c>
      <c r="C24" s="491" t="s">
        <v>1085</v>
      </c>
      <c r="D24" s="512"/>
      <c r="E24" s="543"/>
      <c r="F24" s="149">
        <v>44995</v>
      </c>
      <c r="G24" s="185">
        <v>30.69</v>
      </c>
      <c r="H24" s="626" t="s">
        <v>1013</v>
      </c>
      <c r="I24" s="626"/>
    </row>
    <row r="25" spans="1:9" x14ac:dyDescent="0.25">
      <c r="A25" s="149">
        <v>44988</v>
      </c>
      <c r="B25" s="163">
        <v>90321.67</v>
      </c>
      <c r="C25" s="638" t="s">
        <v>1086</v>
      </c>
      <c r="D25" s="639"/>
      <c r="E25" s="640"/>
      <c r="F25" s="149">
        <v>44996</v>
      </c>
      <c r="G25" s="185">
        <v>77.2</v>
      </c>
      <c r="H25" s="626" t="s">
        <v>1013</v>
      </c>
      <c r="I25" s="626"/>
    </row>
    <row r="26" spans="1:9" x14ac:dyDescent="0.25">
      <c r="A26" s="149">
        <v>44988</v>
      </c>
      <c r="B26" s="163">
        <v>2.67</v>
      </c>
      <c r="C26" s="638" t="s">
        <v>217</v>
      </c>
      <c r="D26" s="639"/>
      <c r="E26" s="640"/>
      <c r="F26" s="149">
        <v>44997</v>
      </c>
      <c r="G26" s="185">
        <v>10.78</v>
      </c>
      <c r="H26" s="626" t="s">
        <v>1013</v>
      </c>
      <c r="I26" s="626"/>
    </row>
    <row r="27" spans="1:9" x14ac:dyDescent="0.25">
      <c r="A27" s="149">
        <v>44989</v>
      </c>
      <c r="B27" s="163">
        <v>234</v>
      </c>
      <c r="C27" s="627" t="s">
        <v>1058</v>
      </c>
      <c r="D27" s="627"/>
      <c r="E27" s="627"/>
      <c r="F27" s="149">
        <v>44998</v>
      </c>
      <c r="G27" s="185">
        <v>24.38</v>
      </c>
      <c r="H27" s="626" t="s">
        <v>1013</v>
      </c>
      <c r="I27" s="626"/>
    </row>
    <row r="28" spans="1:9" x14ac:dyDescent="0.25">
      <c r="A28" s="149">
        <v>44989</v>
      </c>
      <c r="B28" s="163">
        <v>341.75</v>
      </c>
      <c r="C28" s="627" t="s">
        <v>1058</v>
      </c>
      <c r="D28" s="627"/>
      <c r="E28" s="627"/>
      <c r="F28" s="149">
        <v>45000</v>
      </c>
      <c r="G28" s="185">
        <v>14.43</v>
      </c>
      <c r="H28" s="626" t="s">
        <v>1013</v>
      </c>
      <c r="I28" s="626"/>
    </row>
    <row r="29" spans="1:9" x14ac:dyDescent="0.25">
      <c r="A29" s="149">
        <v>44991</v>
      </c>
      <c r="B29" s="163">
        <v>5000</v>
      </c>
      <c r="C29" s="651" t="s">
        <v>1006</v>
      </c>
      <c r="D29" s="652"/>
      <c r="E29" s="653"/>
      <c r="F29" s="149">
        <v>45001</v>
      </c>
      <c r="G29" s="185">
        <v>61.62</v>
      </c>
      <c r="H29" s="626" t="s">
        <v>1013</v>
      </c>
      <c r="I29" s="626"/>
    </row>
    <row r="30" spans="1:9" x14ac:dyDescent="0.25">
      <c r="A30" s="149">
        <v>44991</v>
      </c>
      <c r="B30" s="163">
        <v>883.82</v>
      </c>
      <c r="C30" s="638" t="s">
        <v>1089</v>
      </c>
      <c r="D30" s="639"/>
      <c r="E30" s="640"/>
      <c r="F30" s="149">
        <v>45002</v>
      </c>
      <c r="G30" s="185">
        <v>117.42</v>
      </c>
      <c r="H30" s="626" t="s">
        <v>1013</v>
      </c>
      <c r="I30" s="626"/>
    </row>
    <row r="31" spans="1:9" x14ac:dyDescent="0.25">
      <c r="A31" s="149">
        <v>44991</v>
      </c>
      <c r="B31" s="163">
        <v>2.67</v>
      </c>
      <c r="C31" s="638" t="s">
        <v>217</v>
      </c>
      <c r="D31" s="639"/>
      <c r="E31" s="640"/>
      <c r="F31" s="149">
        <v>45003</v>
      </c>
      <c r="G31" s="185">
        <v>39.85</v>
      </c>
      <c r="H31" s="626" t="s">
        <v>1013</v>
      </c>
      <c r="I31" s="626"/>
    </row>
    <row r="32" spans="1:9" x14ac:dyDescent="0.25">
      <c r="A32" s="149">
        <v>44991</v>
      </c>
      <c r="B32" s="163">
        <v>5.36</v>
      </c>
      <c r="C32" s="638" t="s">
        <v>217</v>
      </c>
      <c r="D32" s="639"/>
      <c r="E32" s="640"/>
      <c r="F32" s="149">
        <v>45004</v>
      </c>
      <c r="G32" s="185">
        <v>77.2</v>
      </c>
      <c r="H32" s="626" t="s">
        <v>1013</v>
      </c>
      <c r="I32" s="626"/>
    </row>
    <row r="33" spans="1:9" x14ac:dyDescent="0.25">
      <c r="A33" s="149">
        <v>44993</v>
      </c>
      <c r="B33" s="163">
        <v>1770</v>
      </c>
      <c r="C33" s="638" t="s">
        <v>1090</v>
      </c>
      <c r="D33" s="639"/>
      <c r="E33" s="640"/>
      <c r="F33" s="149">
        <v>45005</v>
      </c>
      <c r="G33" s="185">
        <v>56800</v>
      </c>
      <c r="H33" s="482" t="s">
        <v>1014</v>
      </c>
      <c r="I33" s="482"/>
    </row>
    <row r="34" spans="1:9" x14ac:dyDescent="0.25">
      <c r="A34" s="149">
        <v>44993</v>
      </c>
      <c r="B34" s="163">
        <v>80.5</v>
      </c>
      <c r="C34" s="491" t="s">
        <v>239</v>
      </c>
      <c r="D34" s="512"/>
      <c r="E34" s="543"/>
      <c r="F34" s="149">
        <v>45005</v>
      </c>
      <c r="G34" s="185">
        <v>67.23</v>
      </c>
      <c r="H34" s="626" t="s">
        <v>217</v>
      </c>
      <c r="I34" s="626"/>
    </row>
    <row r="35" spans="1:9" x14ac:dyDescent="0.25">
      <c r="A35" s="149">
        <v>44993</v>
      </c>
      <c r="B35" s="163">
        <v>5.36</v>
      </c>
      <c r="C35" s="638" t="s">
        <v>217</v>
      </c>
      <c r="D35" s="639"/>
      <c r="E35" s="640"/>
      <c r="F35" s="149">
        <v>45005</v>
      </c>
      <c r="G35" s="185">
        <v>50.82</v>
      </c>
      <c r="H35" s="626" t="s">
        <v>1013</v>
      </c>
      <c r="I35" s="626"/>
    </row>
    <row r="36" spans="1:9" x14ac:dyDescent="0.25">
      <c r="A36" s="149">
        <v>44995</v>
      </c>
      <c r="B36" s="163">
        <v>5000</v>
      </c>
      <c r="C36" s="638" t="s">
        <v>1087</v>
      </c>
      <c r="D36" s="639"/>
      <c r="E36" s="640"/>
      <c r="F36" s="149">
        <v>45007</v>
      </c>
      <c r="G36" s="185">
        <v>61.6</v>
      </c>
      <c r="H36" s="626" t="s">
        <v>1013</v>
      </c>
      <c r="I36" s="626"/>
    </row>
    <row r="37" spans="1:9" x14ac:dyDescent="0.25">
      <c r="A37" s="149">
        <v>44995</v>
      </c>
      <c r="B37" s="163">
        <v>7811.6</v>
      </c>
      <c r="C37" s="491" t="s">
        <v>1100</v>
      </c>
      <c r="D37" s="512"/>
      <c r="E37" s="543"/>
      <c r="F37" s="149">
        <v>45008</v>
      </c>
      <c r="G37" s="185">
        <v>39.39</v>
      </c>
      <c r="H37" s="626" t="s">
        <v>1013</v>
      </c>
      <c r="I37" s="626"/>
    </row>
    <row r="38" spans="1:9" x14ac:dyDescent="0.25">
      <c r="A38" s="149">
        <v>44995</v>
      </c>
      <c r="B38" s="163">
        <v>5.36</v>
      </c>
      <c r="C38" s="638" t="s">
        <v>217</v>
      </c>
      <c r="D38" s="639"/>
      <c r="E38" s="640"/>
      <c r="F38" s="149">
        <v>45009</v>
      </c>
      <c r="G38" s="185">
        <v>19845</v>
      </c>
      <c r="H38" s="482" t="s">
        <v>1014</v>
      </c>
      <c r="I38" s="482"/>
    </row>
    <row r="39" spans="1:9" x14ac:dyDescent="0.25">
      <c r="A39" s="149">
        <v>44995</v>
      </c>
      <c r="B39" s="163">
        <v>5.36</v>
      </c>
      <c r="C39" s="638" t="s">
        <v>217</v>
      </c>
      <c r="D39" s="639"/>
      <c r="E39" s="640"/>
      <c r="F39" s="149">
        <v>45009</v>
      </c>
      <c r="G39" s="185">
        <v>5.36</v>
      </c>
      <c r="H39" s="626" t="s">
        <v>217</v>
      </c>
      <c r="I39" s="626"/>
    </row>
    <row r="40" spans="1:9" x14ac:dyDescent="0.25">
      <c r="A40" s="149">
        <v>44998</v>
      </c>
      <c r="B40" s="163">
        <v>4761.75</v>
      </c>
      <c r="C40" s="651" t="s">
        <v>1006</v>
      </c>
      <c r="D40" s="652"/>
      <c r="E40" s="653"/>
      <c r="F40" s="149">
        <v>45009</v>
      </c>
      <c r="G40" s="185">
        <v>107.33</v>
      </c>
      <c r="H40" s="626" t="s">
        <v>1013</v>
      </c>
      <c r="I40" s="626"/>
    </row>
    <row r="41" spans="1:9" x14ac:dyDescent="0.25">
      <c r="A41" s="149">
        <v>44998</v>
      </c>
      <c r="B41" s="163">
        <v>169.8</v>
      </c>
      <c r="C41" s="491" t="s">
        <v>273</v>
      </c>
      <c r="D41" s="512"/>
      <c r="E41" s="543"/>
      <c r="F41" s="149">
        <v>45010</v>
      </c>
      <c r="G41" s="185">
        <v>85.48</v>
      </c>
      <c r="H41" s="626" t="s">
        <v>1013</v>
      </c>
      <c r="I41" s="626"/>
    </row>
    <row r="42" spans="1:9" x14ac:dyDescent="0.25">
      <c r="A42" s="149">
        <v>44998</v>
      </c>
      <c r="B42" s="163">
        <v>5.36</v>
      </c>
      <c r="C42" s="638" t="s">
        <v>217</v>
      </c>
      <c r="D42" s="639"/>
      <c r="E42" s="640"/>
      <c r="F42" s="149">
        <v>45014</v>
      </c>
      <c r="G42" s="185">
        <v>11.13</v>
      </c>
      <c r="H42" s="626" t="s">
        <v>1013</v>
      </c>
      <c r="I42" s="626"/>
    </row>
    <row r="43" spans="1:9" x14ac:dyDescent="0.25">
      <c r="A43" s="149">
        <v>45000</v>
      </c>
      <c r="B43" s="163">
        <v>1003</v>
      </c>
      <c r="C43" s="491" t="s">
        <v>1091</v>
      </c>
      <c r="D43" s="512"/>
      <c r="E43" s="543"/>
      <c r="F43" s="149">
        <v>45015</v>
      </c>
      <c r="G43" s="185">
        <v>9190</v>
      </c>
      <c r="H43" s="482" t="s">
        <v>1014</v>
      </c>
      <c r="I43" s="482"/>
    </row>
    <row r="44" spans="1:9" x14ac:dyDescent="0.25">
      <c r="A44" s="149">
        <v>45000</v>
      </c>
      <c r="B44" s="163">
        <v>8.0299999999999994</v>
      </c>
      <c r="C44" s="638" t="s">
        <v>217</v>
      </c>
      <c r="D44" s="639"/>
      <c r="E44" s="640"/>
      <c r="F44" s="149">
        <v>45015</v>
      </c>
      <c r="G44" s="185">
        <v>5.36</v>
      </c>
      <c r="H44" s="626" t="s">
        <v>217</v>
      </c>
      <c r="I44" s="626"/>
    </row>
    <row r="45" spans="1:9" x14ac:dyDescent="0.25">
      <c r="A45" s="149">
        <v>45001</v>
      </c>
      <c r="B45" s="163">
        <v>15775</v>
      </c>
      <c r="C45" s="491" t="s">
        <v>1025</v>
      </c>
      <c r="D45" s="512"/>
      <c r="E45" s="543"/>
      <c r="F45" s="149"/>
      <c r="G45" s="162"/>
      <c r="H45" s="482"/>
      <c r="I45" s="482"/>
    </row>
    <row r="46" spans="1:9" x14ac:dyDescent="0.25">
      <c r="A46" s="149">
        <v>45002</v>
      </c>
      <c r="B46" s="163">
        <v>867</v>
      </c>
      <c r="C46" s="491" t="s">
        <v>1025</v>
      </c>
      <c r="D46" s="512"/>
      <c r="E46" s="543"/>
      <c r="F46" s="149"/>
      <c r="G46" s="162"/>
      <c r="H46" s="482"/>
      <c r="I46" s="482"/>
    </row>
    <row r="47" spans="1:9" x14ac:dyDescent="0.25">
      <c r="A47" s="149">
        <v>45005</v>
      </c>
      <c r="B47" s="163">
        <v>30000</v>
      </c>
      <c r="C47" s="638" t="s">
        <v>1076</v>
      </c>
      <c r="D47" s="639"/>
      <c r="E47" s="640"/>
      <c r="F47" s="149"/>
      <c r="G47" s="200"/>
      <c r="H47" s="626"/>
      <c r="I47" s="626"/>
    </row>
    <row r="48" spans="1:9" x14ac:dyDescent="0.25">
      <c r="A48" s="149">
        <v>45009</v>
      </c>
      <c r="B48" s="163">
        <v>10000</v>
      </c>
      <c r="C48" s="627" t="s">
        <v>1092</v>
      </c>
      <c r="D48" s="627"/>
      <c r="E48" s="627"/>
      <c r="F48" s="149"/>
      <c r="G48" s="163"/>
      <c r="H48" s="626"/>
      <c r="I48" s="626"/>
    </row>
    <row r="49" spans="1:9" x14ac:dyDescent="0.25">
      <c r="A49" s="149">
        <v>45009</v>
      </c>
      <c r="B49" s="163">
        <v>8.0299999999999994</v>
      </c>
      <c r="C49" s="638" t="s">
        <v>217</v>
      </c>
      <c r="D49" s="639"/>
      <c r="E49" s="640"/>
      <c r="F49" s="149"/>
      <c r="G49" s="187"/>
      <c r="H49" s="626"/>
      <c r="I49" s="626"/>
    </row>
    <row r="50" spans="1:9" x14ac:dyDescent="0.25">
      <c r="A50" s="149">
        <v>45010</v>
      </c>
      <c r="B50" s="163">
        <v>300</v>
      </c>
      <c r="C50" s="491" t="s">
        <v>628</v>
      </c>
      <c r="D50" s="512"/>
      <c r="E50" s="543"/>
      <c r="F50" s="149"/>
      <c r="G50" s="162"/>
      <c r="H50" s="626"/>
      <c r="I50" s="626"/>
    </row>
    <row r="51" spans="1:9" x14ac:dyDescent="0.25">
      <c r="A51" s="149">
        <v>45010</v>
      </c>
      <c r="B51" s="163">
        <v>4</v>
      </c>
      <c r="C51" s="638" t="s">
        <v>217</v>
      </c>
      <c r="D51" s="639"/>
      <c r="E51" s="640"/>
      <c r="F51" s="149"/>
      <c r="G51" s="163"/>
      <c r="H51" s="482"/>
      <c r="I51" s="482"/>
    </row>
    <row r="52" spans="1:9" x14ac:dyDescent="0.25">
      <c r="A52" s="149">
        <v>45011</v>
      </c>
      <c r="B52" s="163">
        <v>132</v>
      </c>
      <c r="C52" s="627" t="s">
        <v>529</v>
      </c>
      <c r="D52" s="627"/>
      <c r="E52" s="627"/>
      <c r="F52" s="149"/>
      <c r="G52" s="162"/>
      <c r="H52" s="482"/>
      <c r="I52" s="482"/>
    </row>
    <row r="53" spans="1:9" x14ac:dyDescent="0.25">
      <c r="A53" s="149">
        <v>45012</v>
      </c>
      <c r="B53" s="163">
        <v>4750</v>
      </c>
      <c r="C53" s="491" t="s">
        <v>628</v>
      </c>
      <c r="D53" s="512"/>
      <c r="E53" s="543"/>
      <c r="F53" s="149"/>
      <c r="G53" s="171"/>
      <c r="H53" s="650"/>
      <c r="I53" s="640"/>
    </row>
    <row r="54" spans="1:9" x14ac:dyDescent="0.25">
      <c r="A54" s="149">
        <v>45012</v>
      </c>
      <c r="B54" s="163">
        <v>100</v>
      </c>
      <c r="C54" s="491" t="s">
        <v>628</v>
      </c>
      <c r="D54" s="512"/>
      <c r="E54" s="543"/>
      <c r="F54" s="149"/>
      <c r="G54" s="162"/>
      <c r="H54" s="626"/>
      <c r="I54" s="626"/>
    </row>
    <row r="55" spans="1:9" x14ac:dyDescent="0.25">
      <c r="A55" s="149">
        <v>45012</v>
      </c>
      <c r="B55" s="163">
        <v>2597.86</v>
      </c>
      <c r="C55" s="569" t="s">
        <v>776</v>
      </c>
      <c r="D55" s="512"/>
      <c r="E55" s="543"/>
      <c r="F55" s="149"/>
      <c r="G55" s="162"/>
      <c r="H55" s="626"/>
      <c r="I55" s="626"/>
    </row>
    <row r="56" spans="1:9" x14ac:dyDescent="0.25">
      <c r="A56" s="149">
        <v>45012</v>
      </c>
      <c r="B56" s="163">
        <v>8.0299999999999994</v>
      </c>
      <c r="C56" s="638" t="s">
        <v>217</v>
      </c>
      <c r="D56" s="639"/>
      <c r="E56" s="640"/>
      <c r="F56" s="149"/>
      <c r="G56" s="163"/>
      <c r="H56" s="482"/>
      <c r="I56" s="482"/>
    </row>
    <row r="57" spans="1:9" x14ac:dyDescent="0.25">
      <c r="A57" s="149">
        <v>45012</v>
      </c>
      <c r="B57" s="163">
        <v>4</v>
      </c>
      <c r="C57" s="638" t="s">
        <v>217</v>
      </c>
      <c r="D57" s="639"/>
      <c r="E57" s="640"/>
      <c r="F57" s="149"/>
      <c r="G57" s="171"/>
      <c r="H57" s="650"/>
      <c r="I57" s="640"/>
    </row>
    <row r="58" spans="1:9" x14ac:dyDescent="0.25">
      <c r="A58" s="149">
        <v>45013</v>
      </c>
      <c r="B58" s="163">
        <v>8506</v>
      </c>
      <c r="C58" s="491" t="s">
        <v>397</v>
      </c>
      <c r="D58" s="512"/>
      <c r="E58" s="543"/>
      <c r="F58" s="149"/>
      <c r="G58" s="162"/>
      <c r="H58" s="626"/>
      <c r="I58" s="626"/>
    </row>
    <row r="59" spans="1:9" x14ac:dyDescent="0.25">
      <c r="A59" s="149">
        <v>45013</v>
      </c>
      <c r="B59" s="163">
        <v>5.35</v>
      </c>
      <c r="C59" s="638" t="s">
        <v>217</v>
      </c>
      <c r="D59" s="639"/>
      <c r="E59" s="640"/>
      <c r="F59" s="149"/>
      <c r="G59" s="162"/>
      <c r="H59" s="626"/>
      <c r="I59" s="626"/>
    </row>
    <row r="60" spans="1:9" x14ac:dyDescent="0.25">
      <c r="A60" s="149">
        <v>45014</v>
      </c>
      <c r="B60" s="163">
        <v>500</v>
      </c>
      <c r="C60" s="491" t="s">
        <v>628</v>
      </c>
      <c r="D60" s="512"/>
      <c r="E60" s="543"/>
      <c r="F60" s="149"/>
      <c r="G60" s="162"/>
      <c r="H60" s="626"/>
      <c r="I60" s="626"/>
    </row>
    <row r="61" spans="1:9" x14ac:dyDescent="0.25">
      <c r="A61" s="149">
        <v>45014</v>
      </c>
      <c r="B61" s="163">
        <v>2.67</v>
      </c>
      <c r="C61" s="638" t="s">
        <v>217</v>
      </c>
      <c r="D61" s="639"/>
      <c r="E61" s="640"/>
      <c r="F61" s="149"/>
      <c r="G61" s="162"/>
      <c r="H61" s="626"/>
      <c r="I61" s="626"/>
    </row>
    <row r="62" spans="1:9" x14ac:dyDescent="0.25">
      <c r="A62" s="149">
        <v>45014</v>
      </c>
      <c r="B62" s="163">
        <v>132</v>
      </c>
      <c r="C62" s="627" t="s">
        <v>529</v>
      </c>
      <c r="D62" s="627"/>
      <c r="E62" s="627"/>
      <c r="F62" s="149"/>
      <c r="G62" s="162"/>
      <c r="H62" s="654"/>
      <c r="I62" s="655"/>
    </row>
    <row r="63" spans="1:9" x14ac:dyDescent="0.25">
      <c r="A63" s="149">
        <v>45015</v>
      </c>
      <c r="B63" s="163">
        <v>132</v>
      </c>
      <c r="C63" s="627" t="s">
        <v>529</v>
      </c>
      <c r="D63" s="627"/>
      <c r="E63" s="627"/>
      <c r="F63" s="149"/>
      <c r="G63" s="162"/>
      <c r="H63" s="654"/>
      <c r="I63" s="655"/>
    </row>
    <row r="64" spans="1:9" x14ac:dyDescent="0.25">
      <c r="A64" s="149">
        <v>45016</v>
      </c>
      <c r="B64" s="163">
        <v>2835</v>
      </c>
      <c r="C64" s="491" t="s">
        <v>692</v>
      </c>
      <c r="D64" s="512"/>
      <c r="E64" s="543"/>
      <c r="F64" s="149"/>
      <c r="G64" s="162"/>
      <c r="H64" s="654"/>
      <c r="I64" s="655"/>
    </row>
    <row r="65" spans="1:9" x14ac:dyDescent="0.25">
      <c r="A65" s="149">
        <v>45016</v>
      </c>
      <c r="B65" s="163">
        <v>2835</v>
      </c>
      <c r="C65" s="491" t="s">
        <v>693</v>
      </c>
      <c r="D65" s="512"/>
      <c r="E65" s="543"/>
      <c r="F65" s="149"/>
      <c r="G65" s="162"/>
      <c r="H65" s="654"/>
      <c r="I65" s="655"/>
    </row>
    <row r="66" spans="1:9" x14ac:dyDescent="0.25">
      <c r="A66" s="149">
        <v>45016</v>
      </c>
      <c r="B66" s="163">
        <v>2835</v>
      </c>
      <c r="C66" s="491" t="s">
        <v>289</v>
      </c>
      <c r="D66" s="512"/>
      <c r="E66" s="543"/>
      <c r="F66" s="149"/>
      <c r="G66" s="162"/>
      <c r="H66" s="654"/>
      <c r="I66" s="655"/>
    </row>
    <row r="67" spans="1:9" x14ac:dyDescent="0.25">
      <c r="A67" s="149">
        <v>45016</v>
      </c>
      <c r="B67" s="163">
        <v>32003.31</v>
      </c>
      <c r="C67" s="625" t="s">
        <v>343</v>
      </c>
      <c r="D67" s="625"/>
      <c r="E67" s="625"/>
      <c r="F67" s="149"/>
      <c r="G67" s="162"/>
      <c r="H67" s="202"/>
      <c r="I67" s="203"/>
    </row>
    <row r="68" spans="1:9" x14ac:dyDescent="0.25">
      <c r="A68" s="149">
        <v>45016</v>
      </c>
      <c r="B68" s="163">
        <v>132</v>
      </c>
      <c r="C68" s="627" t="s">
        <v>529</v>
      </c>
      <c r="D68" s="627"/>
      <c r="E68" s="627"/>
      <c r="F68" s="149"/>
      <c r="G68" s="162"/>
      <c r="H68" s="202"/>
      <c r="I68" s="203"/>
    </row>
    <row r="69" spans="1:9" x14ac:dyDescent="0.25">
      <c r="A69" s="149">
        <v>45016</v>
      </c>
      <c r="B69" s="163">
        <v>5.36</v>
      </c>
      <c r="C69" s="638" t="s">
        <v>217</v>
      </c>
      <c r="D69" s="639"/>
      <c r="E69" s="640"/>
      <c r="F69" s="196"/>
      <c r="G69" s="196"/>
      <c r="H69" s="649"/>
      <c r="I69" s="649"/>
    </row>
    <row r="70" spans="1:9" x14ac:dyDescent="0.25">
      <c r="A70" s="149">
        <v>45016</v>
      </c>
      <c r="B70" s="163">
        <v>2.67</v>
      </c>
      <c r="C70" s="638" t="s">
        <v>217</v>
      </c>
      <c r="D70" s="639"/>
      <c r="E70" s="640"/>
      <c r="F70" s="127"/>
      <c r="G70" s="127"/>
      <c r="H70" s="535"/>
      <c r="I70" s="536"/>
    </row>
  </sheetData>
  <mergeCells count="148">
    <mergeCell ref="C69:E69"/>
    <mergeCell ref="H69:I69"/>
    <mergeCell ref="A8:B8"/>
    <mergeCell ref="C8:D8"/>
    <mergeCell ref="C70:E70"/>
    <mergeCell ref="H70:I70"/>
    <mergeCell ref="E8:F8"/>
    <mergeCell ref="G8:H8"/>
    <mergeCell ref="C65:E65"/>
    <mergeCell ref="H65:I65"/>
    <mergeCell ref="C66:E66"/>
    <mergeCell ref="H66:I66"/>
    <mergeCell ref="C67:E67"/>
    <mergeCell ref="C68:E68"/>
    <mergeCell ref="C62:E62"/>
    <mergeCell ref="H62:I62"/>
    <mergeCell ref="C63:E63"/>
    <mergeCell ref="H63:I63"/>
    <mergeCell ref="C64:E64"/>
    <mergeCell ref="H64:I64"/>
    <mergeCell ref="C59:E59"/>
    <mergeCell ref="H59:I59"/>
    <mergeCell ref="C60:E60"/>
    <mergeCell ref="H60:I60"/>
    <mergeCell ref="C61:E61"/>
    <mergeCell ref="H61:I61"/>
    <mergeCell ref="C56:E56"/>
    <mergeCell ref="H56:I56"/>
    <mergeCell ref="C57:E57"/>
    <mergeCell ref="H57:I57"/>
    <mergeCell ref="C58:E58"/>
    <mergeCell ref="H58:I58"/>
    <mergeCell ref="C53:E53"/>
    <mergeCell ref="H53:I53"/>
    <mergeCell ref="C54:E54"/>
    <mergeCell ref="H54:I54"/>
    <mergeCell ref="C55:E55"/>
    <mergeCell ref="H55:I55"/>
    <mergeCell ref="C50:E50"/>
    <mergeCell ref="H50:I50"/>
    <mergeCell ref="C51:E51"/>
    <mergeCell ref="H51:I51"/>
    <mergeCell ref="C52:E52"/>
    <mergeCell ref="H52:I52"/>
    <mergeCell ref="C47:E47"/>
    <mergeCell ref="H47:I47"/>
    <mergeCell ref="C48:E48"/>
    <mergeCell ref="H48:I48"/>
    <mergeCell ref="C49:E49"/>
    <mergeCell ref="H49:I49"/>
    <mergeCell ref="C44:E44"/>
    <mergeCell ref="H44:I44"/>
    <mergeCell ref="C45:E45"/>
    <mergeCell ref="H45:I45"/>
    <mergeCell ref="C46:E46"/>
    <mergeCell ref="H46:I46"/>
    <mergeCell ref="C41:E41"/>
    <mergeCell ref="H41:I41"/>
    <mergeCell ref="C42:E42"/>
    <mergeCell ref="H42:I42"/>
    <mergeCell ref="C43:E43"/>
    <mergeCell ref="H43:I43"/>
    <mergeCell ref="C38:E38"/>
    <mergeCell ref="H38:I38"/>
    <mergeCell ref="C39:E39"/>
    <mergeCell ref="H39:I39"/>
    <mergeCell ref="C40:E40"/>
    <mergeCell ref="H40:I40"/>
    <mergeCell ref="C35:E35"/>
    <mergeCell ref="H35:I35"/>
    <mergeCell ref="C36:E36"/>
    <mergeCell ref="H36:I36"/>
    <mergeCell ref="C37:E37"/>
    <mergeCell ref="H37:I37"/>
    <mergeCell ref="C32:E32"/>
    <mergeCell ref="H32:I32"/>
    <mergeCell ref="C33:E33"/>
    <mergeCell ref="H33:I33"/>
    <mergeCell ref="C34:E34"/>
    <mergeCell ref="H34:I34"/>
    <mergeCell ref="C29:E29"/>
    <mergeCell ref="H29:I29"/>
    <mergeCell ref="C30:E30"/>
    <mergeCell ref="H30:I30"/>
    <mergeCell ref="C31:E31"/>
    <mergeCell ref="H31:I31"/>
    <mergeCell ref="C26:E26"/>
    <mergeCell ref="H26:I26"/>
    <mergeCell ref="C27:E27"/>
    <mergeCell ref="H27:I27"/>
    <mergeCell ref="C28:E28"/>
    <mergeCell ref="H28:I28"/>
    <mergeCell ref="C23:E23"/>
    <mergeCell ref="H23:I23"/>
    <mergeCell ref="C24:E24"/>
    <mergeCell ref="H24:I24"/>
    <mergeCell ref="C25:E25"/>
    <mergeCell ref="H25:I25"/>
    <mergeCell ref="C20:E20"/>
    <mergeCell ref="H20:I20"/>
    <mergeCell ref="C21:E21"/>
    <mergeCell ref="H21:I21"/>
    <mergeCell ref="C22:E22"/>
    <mergeCell ref="H22:I22"/>
    <mergeCell ref="C17:E17"/>
    <mergeCell ref="H17:I17"/>
    <mergeCell ref="C18:E18"/>
    <mergeCell ref="H18:I18"/>
    <mergeCell ref="C19:E19"/>
    <mergeCell ref="H19:I19"/>
    <mergeCell ref="A13:B13"/>
    <mergeCell ref="C13:D13"/>
    <mergeCell ref="E13:F13"/>
    <mergeCell ref="G13:H13"/>
    <mergeCell ref="A15:I15"/>
    <mergeCell ref="A16:E16"/>
    <mergeCell ref="F16:I16"/>
    <mergeCell ref="A11:B11"/>
    <mergeCell ref="C11:D11"/>
    <mergeCell ref="E11:F11"/>
    <mergeCell ref="G11:H11"/>
    <mergeCell ref="A12:B12"/>
    <mergeCell ref="C12:D12"/>
    <mergeCell ref="E12:F12"/>
    <mergeCell ref="G12:H12"/>
    <mergeCell ref="A10:B10"/>
    <mergeCell ref="C10:D10"/>
    <mergeCell ref="E10:F10"/>
    <mergeCell ref="G10:H10"/>
    <mergeCell ref="A6:B6"/>
    <mergeCell ref="C6:D6"/>
    <mergeCell ref="E6:F6"/>
    <mergeCell ref="G6:H6"/>
    <mergeCell ref="A7:B7"/>
    <mergeCell ref="C7:D7"/>
    <mergeCell ref="E7:F7"/>
    <mergeCell ref="G7:H7"/>
    <mergeCell ref="A2:H2"/>
    <mergeCell ref="A3:F3"/>
    <mergeCell ref="G3:H3"/>
    <mergeCell ref="A4:B5"/>
    <mergeCell ref="C4:D5"/>
    <mergeCell ref="E4:F5"/>
    <mergeCell ref="G4:H5"/>
    <mergeCell ref="A9:B9"/>
    <mergeCell ref="C9:D9"/>
    <mergeCell ref="E9:F9"/>
    <mergeCell ref="G9:H9"/>
  </mergeCells>
  <pageMargins left="0.7" right="0.7" top="0.75" bottom="0.75" header="0.3" footer="0.3"/>
  <pageSetup paperSize="9" scale="77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topLeftCell="A7" zoomScaleNormal="100" workbookViewId="0">
      <selection activeCell="H18" sqref="H18:I18"/>
    </sheetView>
  </sheetViews>
  <sheetFormatPr defaultColWidth="9.140625"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2" width="9.140625" style="125"/>
    <col min="13" max="13" width="9.5703125" style="125" bestFit="1" customWidth="1"/>
    <col min="14" max="14" width="9.140625" style="125"/>
    <col min="15" max="15" width="9.5703125" style="125" bestFit="1" customWidth="1"/>
    <col min="16" max="16384" width="9.140625" style="125"/>
  </cols>
  <sheetData>
    <row r="1" spans="1:16" ht="15.75" thickBot="1" x14ac:dyDescent="0.3"/>
    <row r="2" spans="1:16" ht="21.75" customHeight="1" x14ac:dyDescent="0.35">
      <c r="A2" s="589" t="s">
        <v>1093</v>
      </c>
      <c r="B2" s="590"/>
      <c r="C2" s="590"/>
      <c r="D2" s="590"/>
      <c r="E2" s="590"/>
      <c r="F2" s="590"/>
      <c r="G2" s="590"/>
      <c r="H2" s="591"/>
    </row>
    <row r="3" spans="1:16" ht="21.75" customHeight="1" x14ac:dyDescent="0.25">
      <c r="A3" s="656" t="s">
        <v>748</v>
      </c>
      <c r="B3" s="657"/>
      <c r="C3" s="657"/>
      <c r="D3" s="657"/>
      <c r="E3" s="657"/>
      <c r="F3" s="657"/>
      <c r="G3" s="616">
        <v>282221</v>
      </c>
      <c r="H3" s="617"/>
    </row>
    <row r="4" spans="1:16" x14ac:dyDescent="0.25">
      <c r="A4" s="658"/>
      <c r="B4" s="659"/>
      <c r="C4" s="367" t="s">
        <v>0</v>
      </c>
      <c r="D4" s="367"/>
      <c r="E4" s="367" t="s">
        <v>1003</v>
      </c>
      <c r="F4" s="367"/>
      <c r="G4" s="367" t="s">
        <v>1081</v>
      </c>
      <c r="H4" s="601"/>
    </row>
    <row r="5" spans="1:16" x14ac:dyDescent="0.25">
      <c r="A5" s="660"/>
      <c r="B5" s="661"/>
      <c r="C5" s="367"/>
      <c r="D5" s="367"/>
      <c r="E5" s="367"/>
      <c r="F5" s="367"/>
      <c r="G5" s="367"/>
      <c r="H5" s="601"/>
    </row>
    <row r="6" spans="1:16" ht="30.75" customHeight="1" x14ac:dyDescent="0.25">
      <c r="A6" s="583" t="s">
        <v>1094</v>
      </c>
      <c r="B6" s="584"/>
      <c r="C6" s="360">
        <v>160872.57999999999</v>
      </c>
      <c r="D6" s="360"/>
      <c r="E6" s="360">
        <v>2.67</v>
      </c>
      <c r="F6" s="360"/>
      <c r="G6" s="360">
        <v>40109.32</v>
      </c>
      <c r="H6" s="662"/>
    </row>
    <row r="7" spans="1:16" x14ac:dyDescent="0.25">
      <c r="A7" s="585" t="s">
        <v>3</v>
      </c>
      <c r="B7" s="586"/>
      <c r="C7" s="360">
        <f>80906.43+149758.96+1</f>
        <v>230666.38999999998</v>
      </c>
      <c r="D7" s="360"/>
      <c r="E7" s="360">
        <v>0</v>
      </c>
      <c r="F7" s="360"/>
      <c r="G7" s="360">
        <v>0</v>
      </c>
      <c r="H7" s="662"/>
      <c r="M7" s="201"/>
      <c r="N7" s="201"/>
      <c r="O7" s="201"/>
      <c r="P7" s="201"/>
    </row>
    <row r="8" spans="1:16" x14ac:dyDescent="0.25">
      <c r="A8" s="585" t="s">
        <v>625</v>
      </c>
      <c r="B8" s="586"/>
      <c r="C8" s="360">
        <f>1047.82+4130.94</f>
        <v>5178.7599999999993</v>
      </c>
      <c r="D8" s="360"/>
      <c r="E8" s="541">
        <v>0</v>
      </c>
      <c r="F8" s="542"/>
      <c r="G8" s="541">
        <v>501.09</v>
      </c>
      <c r="H8" s="624"/>
      <c r="M8" s="201"/>
      <c r="N8" s="201"/>
      <c r="O8" s="201"/>
      <c r="P8" s="201"/>
    </row>
    <row r="9" spans="1:16" x14ac:dyDescent="0.25">
      <c r="A9" s="585" t="s">
        <v>106</v>
      </c>
      <c r="B9" s="586"/>
      <c r="C9" s="360">
        <v>0</v>
      </c>
      <c r="D9" s="360"/>
      <c r="E9" s="360">
        <v>0</v>
      </c>
      <c r="F9" s="360"/>
      <c r="G9" s="360">
        <v>0</v>
      </c>
      <c r="H9" s="662"/>
    </row>
    <row r="10" spans="1:16" x14ac:dyDescent="0.25">
      <c r="A10" s="585" t="s">
        <v>996</v>
      </c>
      <c r="B10" s="586"/>
      <c r="C10" s="360">
        <v>0</v>
      </c>
      <c r="D10" s="360"/>
      <c r="E10" s="360">
        <v>0</v>
      </c>
      <c r="F10" s="360"/>
      <c r="G10" s="360">
        <v>0</v>
      </c>
      <c r="H10" s="662"/>
    </row>
    <row r="11" spans="1:16" x14ac:dyDescent="0.25">
      <c r="A11" s="585" t="s">
        <v>1005</v>
      </c>
      <c r="B11" s="586"/>
      <c r="C11" s="360">
        <v>0</v>
      </c>
      <c r="D11" s="360"/>
      <c r="E11" s="360">
        <v>0</v>
      </c>
      <c r="F11" s="360"/>
      <c r="G11" s="360">
        <v>0</v>
      </c>
      <c r="H11" s="662"/>
    </row>
    <row r="12" spans="1:16" x14ac:dyDescent="0.25">
      <c r="A12" s="585" t="s">
        <v>6</v>
      </c>
      <c r="B12" s="586"/>
      <c r="C12" s="360">
        <v>261017.44</v>
      </c>
      <c r="D12" s="360"/>
      <c r="E12" s="360">
        <v>0</v>
      </c>
      <c r="F12" s="360"/>
      <c r="G12" s="360">
        <v>25.05</v>
      </c>
      <c r="H12" s="662"/>
    </row>
    <row r="13" spans="1:16" ht="36.75" customHeight="1" thickBot="1" x14ac:dyDescent="0.3">
      <c r="A13" s="602" t="s">
        <v>1095</v>
      </c>
      <c r="B13" s="603"/>
      <c r="C13" s="422">
        <f>C6+C7+C8+C9+C10+C11-C12</f>
        <v>135700.28999999998</v>
      </c>
      <c r="D13" s="422"/>
      <c r="E13" s="422">
        <f>E6+E7+E8+E9+E10+E11-E12</f>
        <v>2.67</v>
      </c>
      <c r="F13" s="422"/>
      <c r="G13" s="422">
        <f>G6+G7+G8+G9+G10+G11-G12</f>
        <v>40585.359999999993</v>
      </c>
      <c r="H13" s="422"/>
    </row>
    <row r="14" spans="1:16" ht="15.75" customHeight="1" thickBot="1" x14ac:dyDescent="0.3">
      <c r="C14" s="188"/>
      <c r="D14" s="188"/>
      <c r="E14" s="189"/>
      <c r="F14" s="189"/>
      <c r="G14" s="189"/>
      <c r="H14" s="189"/>
    </row>
    <row r="15" spans="1:16" ht="15.75" customHeight="1" thickBot="1" x14ac:dyDescent="0.3">
      <c r="A15" s="632" t="s">
        <v>7</v>
      </c>
      <c r="B15" s="630"/>
      <c r="C15" s="630"/>
      <c r="D15" s="630"/>
      <c r="E15" s="630"/>
      <c r="F15" s="630"/>
      <c r="G15" s="630"/>
      <c r="H15" s="630"/>
      <c r="I15" s="631"/>
    </row>
    <row r="16" spans="1:16" ht="15.75" thickBot="1" x14ac:dyDescent="0.3">
      <c r="A16" s="632" t="s">
        <v>0</v>
      </c>
      <c r="B16" s="630"/>
      <c r="C16" s="630"/>
      <c r="D16" s="630"/>
      <c r="E16" s="631"/>
      <c r="F16" s="633" t="s">
        <v>1081</v>
      </c>
      <c r="G16" s="634"/>
      <c r="H16" s="634"/>
      <c r="I16" s="635"/>
    </row>
    <row r="17" spans="1:9" x14ac:dyDescent="0.25">
      <c r="A17" s="111" t="s">
        <v>30</v>
      </c>
      <c r="B17" s="111" t="s">
        <v>31</v>
      </c>
      <c r="C17" s="380" t="s">
        <v>32</v>
      </c>
      <c r="D17" s="380"/>
      <c r="E17" s="380"/>
      <c r="F17" s="111" t="s">
        <v>30</v>
      </c>
      <c r="G17" s="111" t="s">
        <v>31</v>
      </c>
      <c r="H17" s="380" t="s">
        <v>32</v>
      </c>
      <c r="I17" s="380"/>
    </row>
    <row r="18" spans="1:9" x14ac:dyDescent="0.25">
      <c r="A18" s="149">
        <v>45017</v>
      </c>
      <c r="B18" s="184">
        <v>132</v>
      </c>
      <c r="C18" s="627" t="s">
        <v>529</v>
      </c>
      <c r="D18" s="627"/>
      <c r="E18" s="627"/>
      <c r="F18" s="149">
        <v>45044</v>
      </c>
      <c r="G18" s="185">
        <v>25.05</v>
      </c>
      <c r="H18" s="626" t="s">
        <v>1106</v>
      </c>
      <c r="I18" s="626"/>
    </row>
    <row r="19" spans="1:9" x14ac:dyDescent="0.25">
      <c r="A19" s="149">
        <v>45017</v>
      </c>
      <c r="B19" s="184">
        <v>132</v>
      </c>
      <c r="C19" s="627" t="s">
        <v>529</v>
      </c>
      <c r="D19" s="627"/>
      <c r="E19" s="627"/>
      <c r="F19" s="149"/>
      <c r="G19" s="185"/>
      <c r="H19" s="626"/>
      <c r="I19" s="626"/>
    </row>
    <row r="20" spans="1:9" x14ac:dyDescent="0.25">
      <c r="A20" s="149">
        <v>45018</v>
      </c>
      <c r="B20" s="184">
        <v>132</v>
      </c>
      <c r="C20" s="627" t="s">
        <v>529</v>
      </c>
      <c r="D20" s="627"/>
      <c r="E20" s="627"/>
      <c r="F20" s="149"/>
      <c r="G20" s="185"/>
      <c r="H20" s="626"/>
      <c r="I20" s="626"/>
    </row>
    <row r="21" spans="1:9" x14ac:dyDescent="0.25">
      <c r="A21" s="149">
        <v>45020</v>
      </c>
      <c r="B21" s="163">
        <v>883.82</v>
      </c>
      <c r="C21" s="638" t="s">
        <v>1096</v>
      </c>
      <c r="D21" s="639"/>
      <c r="E21" s="640"/>
      <c r="F21" s="149"/>
      <c r="G21" s="185"/>
      <c r="H21" s="626"/>
      <c r="I21" s="626"/>
    </row>
    <row r="22" spans="1:9" x14ac:dyDescent="0.25">
      <c r="A22" s="149">
        <v>45020</v>
      </c>
      <c r="B22" s="184">
        <v>2.67</v>
      </c>
      <c r="C22" s="638" t="s">
        <v>217</v>
      </c>
      <c r="D22" s="639"/>
      <c r="E22" s="640"/>
      <c r="F22" s="149"/>
      <c r="G22" s="185"/>
      <c r="H22" s="626"/>
      <c r="I22" s="626"/>
    </row>
    <row r="23" spans="1:9" x14ac:dyDescent="0.25">
      <c r="A23" s="149">
        <v>45020</v>
      </c>
      <c r="B23" s="184">
        <v>132</v>
      </c>
      <c r="C23" s="627" t="s">
        <v>529</v>
      </c>
      <c r="D23" s="627"/>
      <c r="E23" s="627"/>
      <c r="F23" s="149"/>
      <c r="G23" s="185"/>
      <c r="H23" s="626"/>
      <c r="I23" s="626"/>
    </row>
    <row r="24" spans="1:9" x14ac:dyDescent="0.25">
      <c r="A24" s="149">
        <v>45021</v>
      </c>
      <c r="B24" s="163">
        <v>3003.27</v>
      </c>
      <c r="C24" s="491" t="s">
        <v>1097</v>
      </c>
      <c r="D24" s="512"/>
      <c r="E24" s="543"/>
      <c r="F24" s="149"/>
      <c r="G24" s="185"/>
      <c r="H24" s="626"/>
      <c r="I24" s="626"/>
    </row>
    <row r="25" spans="1:9" x14ac:dyDescent="0.25">
      <c r="A25" s="149">
        <v>45021</v>
      </c>
      <c r="B25" s="163">
        <v>5000</v>
      </c>
      <c r="C25" s="638" t="s">
        <v>1098</v>
      </c>
      <c r="D25" s="639"/>
      <c r="E25" s="640"/>
      <c r="F25" s="149"/>
      <c r="G25" s="185"/>
      <c r="H25" s="626"/>
      <c r="I25" s="626"/>
    </row>
    <row r="26" spans="1:9" x14ac:dyDescent="0.25">
      <c r="A26" s="149">
        <v>45021</v>
      </c>
      <c r="B26" s="163">
        <v>7811.6</v>
      </c>
      <c r="C26" s="491" t="s">
        <v>1099</v>
      </c>
      <c r="D26" s="512"/>
      <c r="E26" s="543"/>
      <c r="F26" s="149"/>
      <c r="G26" s="185"/>
      <c r="H26" s="626"/>
      <c r="I26" s="626"/>
    </row>
    <row r="27" spans="1:9" x14ac:dyDescent="0.25">
      <c r="A27" s="149">
        <v>45021</v>
      </c>
      <c r="B27" s="163">
        <v>1830</v>
      </c>
      <c r="C27" s="638" t="s">
        <v>1101</v>
      </c>
      <c r="D27" s="639"/>
      <c r="E27" s="640"/>
      <c r="F27" s="149"/>
      <c r="G27" s="185"/>
      <c r="H27" s="626"/>
      <c r="I27" s="626"/>
    </row>
    <row r="28" spans="1:9" x14ac:dyDescent="0.25">
      <c r="A28" s="149">
        <v>45021</v>
      </c>
      <c r="B28" s="163">
        <v>10989.28</v>
      </c>
      <c r="C28" s="491" t="s">
        <v>1102</v>
      </c>
      <c r="D28" s="512"/>
      <c r="E28" s="543"/>
      <c r="F28" s="149"/>
      <c r="G28" s="185"/>
      <c r="H28" s="626"/>
      <c r="I28" s="626"/>
    </row>
    <row r="29" spans="1:9" x14ac:dyDescent="0.25">
      <c r="A29" s="149">
        <v>45021</v>
      </c>
      <c r="B29" s="163">
        <v>100511.59</v>
      </c>
      <c r="C29" s="638" t="s">
        <v>1103</v>
      </c>
      <c r="D29" s="639"/>
      <c r="E29" s="640"/>
      <c r="F29" s="149"/>
      <c r="G29" s="185"/>
      <c r="H29" s="626"/>
      <c r="I29" s="626"/>
    </row>
    <row r="30" spans="1:9" x14ac:dyDescent="0.25">
      <c r="A30" s="149">
        <v>45021</v>
      </c>
      <c r="B30" s="184">
        <v>2.67</v>
      </c>
      <c r="C30" s="638" t="s">
        <v>217</v>
      </c>
      <c r="D30" s="639"/>
      <c r="E30" s="640"/>
      <c r="F30" s="149"/>
      <c r="G30" s="185"/>
      <c r="H30" s="626"/>
      <c r="I30" s="626"/>
    </row>
    <row r="31" spans="1:9" x14ac:dyDescent="0.25">
      <c r="A31" s="149">
        <v>45021</v>
      </c>
      <c r="B31" s="163">
        <v>5.36</v>
      </c>
      <c r="C31" s="638" t="s">
        <v>217</v>
      </c>
      <c r="D31" s="639"/>
      <c r="E31" s="640"/>
      <c r="F31" s="149"/>
      <c r="G31" s="185"/>
      <c r="H31" s="626"/>
      <c r="I31" s="626"/>
    </row>
    <row r="32" spans="1:9" x14ac:dyDescent="0.25">
      <c r="A32" s="149">
        <v>45021</v>
      </c>
      <c r="B32" s="163">
        <v>5.36</v>
      </c>
      <c r="C32" s="638" t="s">
        <v>217</v>
      </c>
      <c r="D32" s="639"/>
      <c r="E32" s="640"/>
      <c r="F32" s="149"/>
      <c r="G32" s="185"/>
      <c r="H32" s="626"/>
      <c r="I32" s="626"/>
    </row>
    <row r="33" spans="1:9" x14ac:dyDescent="0.25">
      <c r="A33" s="149">
        <v>45022</v>
      </c>
      <c r="B33" s="163">
        <v>86.5</v>
      </c>
      <c r="C33" s="491" t="s">
        <v>239</v>
      </c>
      <c r="D33" s="512"/>
      <c r="E33" s="543"/>
      <c r="F33" s="149"/>
      <c r="G33" s="185"/>
      <c r="H33" s="482"/>
      <c r="I33" s="482"/>
    </row>
    <row r="34" spans="1:9" x14ac:dyDescent="0.25">
      <c r="A34" s="149">
        <v>45024</v>
      </c>
      <c r="B34" s="184">
        <v>132</v>
      </c>
      <c r="C34" s="627" t="s">
        <v>529</v>
      </c>
      <c r="D34" s="627"/>
      <c r="E34" s="627"/>
      <c r="F34" s="149"/>
      <c r="G34" s="185"/>
      <c r="H34" s="626"/>
      <c r="I34" s="626"/>
    </row>
    <row r="35" spans="1:9" x14ac:dyDescent="0.25">
      <c r="A35" s="149">
        <v>45026</v>
      </c>
      <c r="B35" s="163">
        <v>2000</v>
      </c>
      <c r="C35" s="491" t="s">
        <v>628</v>
      </c>
      <c r="D35" s="512"/>
      <c r="E35" s="543"/>
      <c r="F35" s="149"/>
      <c r="G35" s="185"/>
      <c r="H35" s="626"/>
      <c r="I35" s="626"/>
    </row>
    <row r="36" spans="1:9" x14ac:dyDescent="0.25">
      <c r="A36" s="149">
        <v>45026</v>
      </c>
      <c r="B36" s="163">
        <v>12423.33</v>
      </c>
      <c r="C36" s="491" t="s">
        <v>1104</v>
      </c>
      <c r="D36" s="512"/>
      <c r="E36" s="543"/>
      <c r="F36" s="149"/>
      <c r="G36" s="185"/>
      <c r="H36" s="626"/>
      <c r="I36" s="626"/>
    </row>
    <row r="37" spans="1:9" x14ac:dyDescent="0.25">
      <c r="A37" s="149">
        <v>45026</v>
      </c>
      <c r="B37" s="163">
        <v>10000</v>
      </c>
      <c r="C37" s="627" t="s">
        <v>1092</v>
      </c>
      <c r="D37" s="627"/>
      <c r="E37" s="627"/>
      <c r="F37" s="149"/>
      <c r="G37" s="185"/>
      <c r="H37" s="626"/>
      <c r="I37" s="626"/>
    </row>
    <row r="38" spans="1:9" x14ac:dyDescent="0.25">
      <c r="A38" s="149">
        <v>45026</v>
      </c>
      <c r="B38" s="163">
        <v>5.35</v>
      </c>
      <c r="C38" s="638" t="s">
        <v>217</v>
      </c>
      <c r="D38" s="639"/>
      <c r="E38" s="640"/>
      <c r="F38" s="149"/>
      <c r="G38" s="185"/>
      <c r="H38" s="482"/>
      <c r="I38" s="482"/>
    </row>
    <row r="39" spans="1:9" x14ac:dyDescent="0.25">
      <c r="A39" s="149">
        <v>45026</v>
      </c>
      <c r="B39" s="163">
        <v>5.36</v>
      </c>
      <c r="C39" s="638" t="s">
        <v>217</v>
      </c>
      <c r="D39" s="639"/>
      <c r="E39" s="640"/>
      <c r="F39" s="149"/>
      <c r="G39" s="185"/>
      <c r="H39" s="626"/>
      <c r="I39" s="626"/>
    </row>
    <row r="40" spans="1:9" x14ac:dyDescent="0.25">
      <c r="A40" s="149">
        <v>45027</v>
      </c>
      <c r="B40" s="163">
        <v>169.8</v>
      </c>
      <c r="C40" s="491" t="s">
        <v>273</v>
      </c>
      <c r="D40" s="512"/>
      <c r="E40" s="543"/>
      <c r="F40" s="149"/>
      <c r="G40" s="185"/>
      <c r="H40" s="626"/>
      <c r="I40" s="626"/>
    </row>
    <row r="41" spans="1:9" x14ac:dyDescent="0.25">
      <c r="A41" s="149">
        <v>45027</v>
      </c>
      <c r="B41" s="184">
        <v>132</v>
      </c>
      <c r="C41" s="627" t="s">
        <v>529</v>
      </c>
      <c r="D41" s="627"/>
      <c r="E41" s="627"/>
      <c r="F41" s="149"/>
      <c r="G41" s="185"/>
      <c r="H41" s="626"/>
      <c r="I41" s="626"/>
    </row>
    <row r="42" spans="1:9" x14ac:dyDescent="0.25">
      <c r="A42" s="149">
        <v>45028</v>
      </c>
      <c r="B42" s="163">
        <v>4353.0200000000004</v>
      </c>
      <c r="C42" s="651" t="s">
        <v>1006</v>
      </c>
      <c r="D42" s="652"/>
      <c r="E42" s="653"/>
      <c r="F42" s="149"/>
      <c r="G42" s="185"/>
      <c r="H42" s="626"/>
      <c r="I42" s="626"/>
    </row>
    <row r="43" spans="1:9" x14ac:dyDescent="0.25">
      <c r="A43" s="149">
        <v>45028</v>
      </c>
      <c r="B43" s="163">
        <v>5.36</v>
      </c>
      <c r="C43" s="638" t="s">
        <v>217</v>
      </c>
      <c r="D43" s="639"/>
      <c r="E43" s="640"/>
      <c r="F43" s="149"/>
      <c r="G43" s="185"/>
      <c r="H43" s="482"/>
      <c r="I43" s="482"/>
    </row>
    <row r="44" spans="1:9" x14ac:dyDescent="0.25">
      <c r="A44" s="149">
        <v>45030</v>
      </c>
      <c r="B44" s="184">
        <v>132</v>
      </c>
      <c r="C44" s="627" t="s">
        <v>529</v>
      </c>
      <c r="D44" s="627"/>
      <c r="E44" s="627"/>
      <c r="F44" s="149"/>
      <c r="G44" s="185"/>
      <c r="H44" s="626"/>
      <c r="I44" s="626"/>
    </row>
    <row r="45" spans="1:9" x14ac:dyDescent="0.25">
      <c r="A45" s="149">
        <v>45032</v>
      </c>
      <c r="B45" s="163">
        <v>300</v>
      </c>
      <c r="C45" s="491" t="s">
        <v>628</v>
      </c>
      <c r="D45" s="512"/>
      <c r="E45" s="543"/>
      <c r="F45" s="149"/>
      <c r="G45" s="162"/>
      <c r="H45" s="482"/>
      <c r="I45" s="482"/>
    </row>
    <row r="46" spans="1:9" x14ac:dyDescent="0.25">
      <c r="A46" s="149">
        <v>45032</v>
      </c>
      <c r="B46" s="163">
        <v>200</v>
      </c>
      <c r="C46" s="491" t="s">
        <v>628</v>
      </c>
      <c r="D46" s="512"/>
      <c r="E46" s="543"/>
      <c r="F46" s="149"/>
      <c r="G46" s="162"/>
      <c r="H46" s="482"/>
      <c r="I46" s="482"/>
    </row>
    <row r="47" spans="1:9" x14ac:dyDescent="0.25">
      <c r="A47" s="149">
        <v>45032</v>
      </c>
      <c r="B47" s="163">
        <v>4</v>
      </c>
      <c r="C47" s="638" t="s">
        <v>217</v>
      </c>
      <c r="D47" s="639"/>
      <c r="E47" s="640"/>
      <c r="F47" s="149"/>
      <c r="G47" s="200"/>
      <c r="H47" s="626"/>
      <c r="I47" s="626"/>
    </row>
    <row r="48" spans="1:9" x14ac:dyDescent="0.25">
      <c r="A48" s="149">
        <v>45032</v>
      </c>
      <c r="B48" s="163">
        <v>4</v>
      </c>
      <c r="C48" s="638" t="s">
        <v>217</v>
      </c>
      <c r="D48" s="639"/>
      <c r="E48" s="640"/>
      <c r="F48" s="149"/>
      <c r="G48" s="163"/>
      <c r="H48" s="626"/>
      <c r="I48" s="626"/>
    </row>
    <row r="49" spans="1:9" x14ac:dyDescent="0.25">
      <c r="A49" s="149">
        <v>45032</v>
      </c>
      <c r="B49" s="184">
        <v>132</v>
      </c>
      <c r="C49" s="627" t="s">
        <v>529</v>
      </c>
      <c r="D49" s="627"/>
      <c r="E49" s="627"/>
      <c r="F49" s="149"/>
      <c r="G49" s="187"/>
      <c r="H49" s="626"/>
      <c r="I49" s="626"/>
    </row>
    <row r="50" spans="1:9" x14ac:dyDescent="0.25">
      <c r="A50" s="149">
        <v>45033</v>
      </c>
      <c r="B50" s="163">
        <v>13004</v>
      </c>
      <c r="C50" s="491" t="s">
        <v>1025</v>
      </c>
      <c r="D50" s="512"/>
      <c r="E50" s="543"/>
      <c r="F50" s="149"/>
      <c r="G50" s="162"/>
      <c r="H50" s="626"/>
      <c r="I50" s="626"/>
    </row>
    <row r="51" spans="1:9" x14ac:dyDescent="0.25">
      <c r="A51" s="149">
        <v>45034</v>
      </c>
      <c r="B51" s="163">
        <v>500</v>
      </c>
      <c r="C51" s="491" t="s">
        <v>628</v>
      </c>
      <c r="D51" s="512"/>
      <c r="E51" s="543"/>
      <c r="F51" s="149"/>
      <c r="G51" s="163"/>
      <c r="H51" s="482"/>
      <c r="I51" s="482"/>
    </row>
    <row r="52" spans="1:9" x14ac:dyDescent="0.25">
      <c r="A52" s="149">
        <v>45034</v>
      </c>
      <c r="B52" s="163">
        <v>12753</v>
      </c>
      <c r="C52" s="627" t="s">
        <v>1092</v>
      </c>
      <c r="D52" s="627"/>
      <c r="E52" s="627"/>
      <c r="F52" s="149"/>
      <c r="G52" s="162"/>
      <c r="H52" s="482"/>
      <c r="I52" s="482"/>
    </row>
    <row r="53" spans="1:9" x14ac:dyDescent="0.25">
      <c r="A53" s="149">
        <v>45034</v>
      </c>
      <c r="B53" s="163">
        <v>5.36</v>
      </c>
      <c r="C53" s="638" t="s">
        <v>217</v>
      </c>
      <c r="D53" s="639"/>
      <c r="E53" s="640"/>
      <c r="F53" s="149"/>
      <c r="G53" s="171"/>
      <c r="H53" s="650"/>
      <c r="I53" s="640"/>
    </row>
    <row r="54" spans="1:9" x14ac:dyDescent="0.25">
      <c r="A54" s="149">
        <v>45034</v>
      </c>
      <c r="B54" s="163">
        <v>4</v>
      </c>
      <c r="C54" s="638" t="s">
        <v>217</v>
      </c>
      <c r="D54" s="639"/>
      <c r="E54" s="640"/>
      <c r="F54" s="149"/>
      <c r="G54" s="162"/>
      <c r="H54" s="626"/>
      <c r="I54" s="626"/>
    </row>
    <row r="55" spans="1:9" x14ac:dyDescent="0.25">
      <c r="A55" s="149">
        <v>45034</v>
      </c>
      <c r="B55" s="184">
        <v>132</v>
      </c>
      <c r="C55" s="627" t="s">
        <v>529</v>
      </c>
      <c r="D55" s="627"/>
      <c r="E55" s="627"/>
      <c r="F55" s="149"/>
      <c r="G55" s="162"/>
      <c r="H55" s="626"/>
      <c r="I55" s="626"/>
    </row>
    <row r="56" spans="1:9" x14ac:dyDescent="0.25">
      <c r="A56" s="149">
        <v>45035</v>
      </c>
      <c r="B56" s="163">
        <v>25201.41</v>
      </c>
      <c r="C56" s="627" t="s">
        <v>1092</v>
      </c>
      <c r="D56" s="627"/>
      <c r="E56" s="627"/>
      <c r="F56" s="149"/>
      <c r="G56" s="163"/>
      <c r="H56" s="482"/>
      <c r="I56" s="482"/>
    </row>
    <row r="57" spans="1:9" x14ac:dyDescent="0.25">
      <c r="A57" s="149">
        <v>45035</v>
      </c>
      <c r="B57" s="163">
        <v>5.66</v>
      </c>
      <c r="C57" s="638" t="s">
        <v>217</v>
      </c>
      <c r="D57" s="639"/>
      <c r="E57" s="640"/>
      <c r="F57" s="149"/>
      <c r="G57" s="171"/>
      <c r="H57" s="650"/>
      <c r="I57" s="640"/>
    </row>
    <row r="58" spans="1:9" x14ac:dyDescent="0.25">
      <c r="A58" s="149">
        <v>45036</v>
      </c>
      <c r="B58" s="163">
        <v>1000</v>
      </c>
      <c r="C58" s="491" t="s">
        <v>628</v>
      </c>
      <c r="D58" s="512"/>
      <c r="E58" s="543"/>
      <c r="F58" s="149"/>
      <c r="G58" s="162"/>
      <c r="H58" s="626"/>
      <c r="I58" s="626"/>
    </row>
    <row r="59" spans="1:9" x14ac:dyDescent="0.25">
      <c r="A59" s="149">
        <v>45036</v>
      </c>
      <c r="B59" s="163">
        <v>5.36</v>
      </c>
      <c r="C59" s="638" t="s">
        <v>217</v>
      </c>
      <c r="D59" s="639"/>
      <c r="E59" s="640"/>
      <c r="F59" s="149"/>
      <c r="G59" s="162"/>
      <c r="H59" s="626"/>
      <c r="I59" s="626"/>
    </row>
    <row r="60" spans="1:9" x14ac:dyDescent="0.25">
      <c r="A60" s="149">
        <v>45036</v>
      </c>
      <c r="B60" s="163">
        <v>3000</v>
      </c>
      <c r="C60" s="651" t="s">
        <v>1006</v>
      </c>
      <c r="D60" s="652"/>
      <c r="E60" s="653"/>
      <c r="F60" s="149"/>
      <c r="G60" s="162"/>
      <c r="H60" s="626"/>
      <c r="I60" s="626"/>
    </row>
    <row r="61" spans="1:9" x14ac:dyDescent="0.25">
      <c r="A61" s="149">
        <v>45036</v>
      </c>
      <c r="B61" s="163">
        <v>22000</v>
      </c>
      <c r="C61" s="638" t="s">
        <v>1105</v>
      </c>
      <c r="D61" s="639"/>
      <c r="E61" s="640"/>
      <c r="F61" s="149"/>
      <c r="G61" s="162"/>
      <c r="H61" s="626"/>
      <c r="I61" s="626"/>
    </row>
    <row r="62" spans="1:9" x14ac:dyDescent="0.25">
      <c r="A62" s="149">
        <v>45036</v>
      </c>
      <c r="B62" s="163">
        <v>2.67</v>
      </c>
      <c r="C62" s="638" t="s">
        <v>217</v>
      </c>
      <c r="D62" s="639"/>
      <c r="E62" s="640"/>
      <c r="F62" s="149"/>
      <c r="G62" s="162"/>
      <c r="H62" s="654"/>
      <c r="I62" s="655"/>
    </row>
    <row r="63" spans="1:9" x14ac:dyDescent="0.25">
      <c r="A63" s="149">
        <v>45036</v>
      </c>
      <c r="B63" s="184">
        <v>132</v>
      </c>
      <c r="C63" s="627" t="s">
        <v>529</v>
      </c>
      <c r="D63" s="627"/>
      <c r="E63" s="627"/>
      <c r="F63" s="149"/>
      <c r="G63" s="162"/>
      <c r="H63" s="654"/>
      <c r="I63" s="655"/>
    </row>
    <row r="64" spans="1:9" x14ac:dyDescent="0.25">
      <c r="A64" s="149">
        <v>45040</v>
      </c>
      <c r="B64" s="184">
        <v>132</v>
      </c>
      <c r="C64" s="627" t="s">
        <v>529</v>
      </c>
      <c r="D64" s="627"/>
      <c r="E64" s="627"/>
      <c r="F64" s="149"/>
      <c r="G64" s="162"/>
      <c r="H64" s="654"/>
      <c r="I64" s="655"/>
    </row>
    <row r="65" spans="1:9" x14ac:dyDescent="0.25">
      <c r="A65" s="149">
        <v>45042</v>
      </c>
      <c r="B65" s="163">
        <v>4454.84</v>
      </c>
      <c r="C65" s="569" t="s">
        <v>776</v>
      </c>
      <c r="D65" s="512"/>
      <c r="E65" s="543"/>
      <c r="F65" s="149"/>
      <c r="G65" s="162"/>
      <c r="H65" s="654"/>
      <c r="I65" s="655"/>
    </row>
    <row r="66" spans="1:9" x14ac:dyDescent="0.25">
      <c r="A66" s="149">
        <v>45042</v>
      </c>
      <c r="B66" s="184">
        <v>132</v>
      </c>
      <c r="C66" s="627" t="s">
        <v>529</v>
      </c>
      <c r="D66" s="627"/>
      <c r="E66" s="627"/>
      <c r="F66" s="149"/>
      <c r="G66" s="162"/>
      <c r="H66" s="654"/>
      <c r="I66" s="655"/>
    </row>
    <row r="67" spans="1:9" x14ac:dyDescent="0.25">
      <c r="A67" s="149">
        <v>45044</v>
      </c>
      <c r="B67" s="163">
        <v>339.75</v>
      </c>
      <c r="C67" s="627" t="s">
        <v>1058</v>
      </c>
      <c r="D67" s="627"/>
      <c r="E67" s="627"/>
      <c r="F67" s="149"/>
      <c r="G67" s="162"/>
      <c r="H67" s="202"/>
      <c r="I67" s="203"/>
    </row>
    <row r="68" spans="1:9" x14ac:dyDescent="0.25">
      <c r="A68" s="149">
        <v>45044</v>
      </c>
      <c r="B68" s="163">
        <v>8506</v>
      </c>
      <c r="C68" s="491" t="s">
        <v>397</v>
      </c>
      <c r="D68" s="512"/>
      <c r="E68" s="543"/>
      <c r="F68" s="149"/>
      <c r="G68" s="162"/>
      <c r="H68" s="202"/>
      <c r="I68" s="203"/>
    </row>
    <row r="69" spans="1:9" x14ac:dyDescent="0.25">
      <c r="A69" s="149">
        <v>45044</v>
      </c>
      <c r="B69" s="163">
        <v>2835</v>
      </c>
      <c r="C69" s="491" t="s">
        <v>693</v>
      </c>
      <c r="D69" s="512"/>
      <c r="E69" s="543"/>
      <c r="F69" s="196"/>
      <c r="G69" s="196"/>
      <c r="H69" s="649"/>
      <c r="I69" s="649"/>
    </row>
    <row r="70" spans="1:9" x14ac:dyDescent="0.25">
      <c r="A70" s="149">
        <v>45044</v>
      </c>
      <c r="B70" s="163">
        <v>2835</v>
      </c>
      <c r="C70" s="491" t="s">
        <v>692</v>
      </c>
      <c r="D70" s="512"/>
      <c r="E70" s="543"/>
      <c r="F70" s="196"/>
      <c r="G70" s="196"/>
      <c r="H70" s="204"/>
      <c r="I70" s="205"/>
    </row>
    <row r="71" spans="1:9" x14ac:dyDescent="0.25">
      <c r="A71" s="149">
        <v>45044</v>
      </c>
      <c r="B71" s="163">
        <v>2835</v>
      </c>
      <c r="C71" s="491" t="s">
        <v>289</v>
      </c>
      <c r="D71" s="512"/>
      <c r="E71" s="543"/>
      <c r="F71" s="196"/>
      <c r="G71" s="196"/>
      <c r="H71" s="204"/>
      <c r="I71" s="205"/>
    </row>
    <row r="72" spans="1:9" x14ac:dyDescent="0.25">
      <c r="A72" s="149">
        <v>45044</v>
      </c>
      <c r="B72" s="163">
        <v>5.35</v>
      </c>
      <c r="C72" s="638" t="s">
        <v>217</v>
      </c>
      <c r="D72" s="639"/>
      <c r="E72" s="640"/>
      <c r="F72" s="196"/>
      <c r="G72" s="196"/>
      <c r="H72" s="204"/>
      <c r="I72" s="205"/>
    </row>
    <row r="73" spans="1:9" x14ac:dyDescent="0.25">
      <c r="A73" s="149">
        <v>45044</v>
      </c>
      <c r="B73" s="163">
        <v>2.67</v>
      </c>
      <c r="C73" s="638" t="s">
        <v>217</v>
      </c>
      <c r="D73" s="639"/>
      <c r="E73" s="640"/>
      <c r="F73" s="196"/>
      <c r="G73" s="196"/>
      <c r="H73" s="204"/>
      <c r="I73" s="205"/>
    </row>
    <row r="74" spans="1:9" x14ac:dyDescent="0.25">
      <c r="A74" s="149">
        <v>45044</v>
      </c>
      <c r="B74" s="163">
        <v>8.0299999999999994</v>
      </c>
      <c r="C74" s="638" t="s">
        <v>217</v>
      </c>
      <c r="D74" s="639"/>
      <c r="E74" s="640"/>
      <c r="F74" s="196"/>
      <c r="G74" s="196"/>
      <c r="H74" s="204"/>
      <c r="I74" s="205"/>
    </row>
    <row r="75" spans="1:9" x14ac:dyDescent="0.25">
      <c r="A75" s="149">
        <v>45044</v>
      </c>
      <c r="B75" s="184">
        <v>132</v>
      </c>
      <c r="C75" s="627" t="s">
        <v>529</v>
      </c>
      <c r="D75" s="627"/>
      <c r="E75" s="627"/>
      <c r="F75" s="196"/>
      <c r="G75" s="196"/>
      <c r="H75" s="204"/>
      <c r="I75" s="205"/>
    </row>
    <row r="76" spans="1:9" x14ac:dyDescent="0.25">
      <c r="A76" s="149">
        <v>45045</v>
      </c>
      <c r="B76" s="184">
        <v>132</v>
      </c>
      <c r="C76" s="627" t="s">
        <v>529</v>
      </c>
      <c r="D76" s="627"/>
      <c r="E76" s="627"/>
      <c r="F76" s="196"/>
      <c r="G76" s="196"/>
      <c r="H76" s="204"/>
      <c r="I76" s="205"/>
    </row>
    <row r="77" spans="1:9" x14ac:dyDescent="0.25">
      <c r="A77" s="149">
        <v>45046</v>
      </c>
      <c r="B77" s="184">
        <v>132</v>
      </c>
      <c r="C77" s="627" t="s">
        <v>529</v>
      </c>
      <c r="D77" s="627"/>
      <c r="E77" s="627"/>
      <c r="F77" s="196"/>
      <c r="G77" s="196"/>
      <c r="H77" s="204"/>
      <c r="I77" s="205"/>
    </row>
    <row r="78" spans="1:9" x14ac:dyDescent="0.25">
      <c r="A78" s="149">
        <v>45046</v>
      </c>
      <c r="B78" s="184">
        <v>132</v>
      </c>
      <c r="C78" s="627" t="s">
        <v>529</v>
      </c>
      <c r="D78" s="627"/>
      <c r="E78" s="627"/>
      <c r="F78" s="127"/>
      <c r="G78" s="127"/>
      <c r="H78" s="535"/>
      <c r="I78" s="536"/>
    </row>
  </sheetData>
  <mergeCells count="156">
    <mergeCell ref="C74:E74"/>
    <mergeCell ref="C75:E75"/>
    <mergeCell ref="C76:E76"/>
    <mergeCell ref="C77:E77"/>
    <mergeCell ref="C67:E67"/>
    <mergeCell ref="C68:E68"/>
    <mergeCell ref="C69:E69"/>
    <mergeCell ref="H69:I69"/>
    <mergeCell ref="C78:E78"/>
    <mergeCell ref="H78:I78"/>
    <mergeCell ref="C70:E70"/>
    <mergeCell ref="C71:E71"/>
    <mergeCell ref="C72:E72"/>
    <mergeCell ref="C73:E73"/>
    <mergeCell ref="C64:E64"/>
    <mergeCell ref="H64:I64"/>
    <mergeCell ref="C65:E65"/>
    <mergeCell ref="H65:I65"/>
    <mergeCell ref="C66:E66"/>
    <mergeCell ref="H66:I66"/>
    <mergeCell ref="C61:E61"/>
    <mergeCell ref="H61:I61"/>
    <mergeCell ref="C62:E62"/>
    <mergeCell ref="H62:I62"/>
    <mergeCell ref="C63:E63"/>
    <mergeCell ref="H63:I63"/>
    <mergeCell ref="C58:E58"/>
    <mergeCell ref="H58:I58"/>
    <mergeCell ref="C59:E59"/>
    <mergeCell ref="H59:I59"/>
    <mergeCell ref="C60:E60"/>
    <mergeCell ref="H60:I60"/>
    <mergeCell ref="C55:E55"/>
    <mergeCell ref="H55:I55"/>
    <mergeCell ref="C56:E56"/>
    <mergeCell ref="H56:I56"/>
    <mergeCell ref="C57:E57"/>
    <mergeCell ref="H57:I57"/>
    <mergeCell ref="C52:E52"/>
    <mergeCell ref="H52:I52"/>
    <mergeCell ref="C53:E53"/>
    <mergeCell ref="H53:I53"/>
    <mergeCell ref="C54:E54"/>
    <mergeCell ref="H54:I54"/>
    <mergeCell ref="C49:E49"/>
    <mergeCell ref="H49:I49"/>
    <mergeCell ref="C50:E50"/>
    <mergeCell ref="H50:I50"/>
    <mergeCell ref="C51:E51"/>
    <mergeCell ref="H51:I51"/>
    <mergeCell ref="C46:E46"/>
    <mergeCell ref="H46:I46"/>
    <mergeCell ref="C47:E47"/>
    <mergeCell ref="H47:I47"/>
    <mergeCell ref="C48:E48"/>
    <mergeCell ref="H48:I48"/>
    <mergeCell ref="C43:E43"/>
    <mergeCell ref="H43:I43"/>
    <mergeCell ref="C44:E44"/>
    <mergeCell ref="H44:I44"/>
    <mergeCell ref="C45:E45"/>
    <mergeCell ref="H45:I45"/>
    <mergeCell ref="C40:E40"/>
    <mergeCell ref="H40:I40"/>
    <mergeCell ref="C41:E41"/>
    <mergeCell ref="H41:I41"/>
    <mergeCell ref="C42:E42"/>
    <mergeCell ref="H42:I42"/>
    <mergeCell ref="C37:E37"/>
    <mergeCell ref="H37:I37"/>
    <mergeCell ref="C38:E38"/>
    <mergeCell ref="H38:I38"/>
    <mergeCell ref="C39:E39"/>
    <mergeCell ref="H39:I39"/>
    <mergeCell ref="C34:E34"/>
    <mergeCell ref="H34:I34"/>
    <mergeCell ref="C35:E35"/>
    <mergeCell ref="H35:I35"/>
    <mergeCell ref="C36:E36"/>
    <mergeCell ref="H36:I36"/>
    <mergeCell ref="C31:E31"/>
    <mergeCell ref="H31:I31"/>
    <mergeCell ref="C32:E32"/>
    <mergeCell ref="H32:I32"/>
    <mergeCell ref="C33:E33"/>
    <mergeCell ref="H33:I33"/>
    <mergeCell ref="C28:E28"/>
    <mergeCell ref="H28:I28"/>
    <mergeCell ref="C29:E29"/>
    <mergeCell ref="H29:I29"/>
    <mergeCell ref="C30:E30"/>
    <mergeCell ref="H30:I30"/>
    <mergeCell ref="C25:E25"/>
    <mergeCell ref="H25:I25"/>
    <mergeCell ref="C26:E26"/>
    <mergeCell ref="H26:I26"/>
    <mergeCell ref="C27:E27"/>
    <mergeCell ref="H27:I27"/>
    <mergeCell ref="C22:E22"/>
    <mergeCell ref="H22:I22"/>
    <mergeCell ref="C23:E23"/>
    <mergeCell ref="H23:I23"/>
    <mergeCell ref="C24:E24"/>
    <mergeCell ref="H24:I24"/>
    <mergeCell ref="C19:E19"/>
    <mergeCell ref="H19:I19"/>
    <mergeCell ref="C20:E20"/>
    <mergeCell ref="H20:I20"/>
    <mergeCell ref="C21:E21"/>
    <mergeCell ref="H21:I21"/>
    <mergeCell ref="A15:I15"/>
    <mergeCell ref="A16:E16"/>
    <mergeCell ref="F16:I16"/>
    <mergeCell ref="C17:E17"/>
    <mergeCell ref="H17:I17"/>
    <mergeCell ref="C18:E18"/>
    <mergeCell ref="H18:I18"/>
    <mergeCell ref="A12:B12"/>
    <mergeCell ref="C12:D12"/>
    <mergeCell ref="E12:F12"/>
    <mergeCell ref="G12:H12"/>
    <mergeCell ref="A13:B13"/>
    <mergeCell ref="C13:D13"/>
    <mergeCell ref="E13:F13"/>
    <mergeCell ref="G13:H13"/>
    <mergeCell ref="A10:B10"/>
    <mergeCell ref="C10:D10"/>
    <mergeCell ref="E10:F10"/>
    <mergeCell ref="G10:H10"/>
    <mergeCell ref="A11:B11"/>
    <mergeCell ref="C11:D11"/>
    <mergeCell ref="E11:F11"/>
    <mergeCell ref="G11:H11"/>
    <mergeCell ref="A8:B8"/>
    <mergeCell ref="C8:D8"/>
    <mergeCell ref="E8:F8"/>
    <mergeCell ref="G8:H8"/>
    <mergeCell ref="A9:B9"/>
    <mergeCell ref="C9:D9"/>
    <mergeCell ref="E9:F9"/>
    <mergeCell ref="G9:H9"/>
    <mergeCell ref="A6:B6"/>
    <mergeCell ref="C6:D6"/>
    <mergeCell ref="E6:F6"/>
    <mergeCell ref="G6:H6"/>
    <mergeCell ref="A7:B7"/>
    <mergeCell ref="C7:D7"/>
    <mergeCell ref="E7:F7"/>
    <mergeCell ref="G7:H7"/>
    <mergeCell ref="A2:H2"/>
    <mergeCell ref="A3:F3"/>
    <mergeCell ref="G3:H3"/>
    <mergeCell ref="A4:B5"/>
    <mergeCell ref="C4:D5"/>
    <mergeCell ref="E4:F5"/>
    <mergeCell ref="G4:H5"/>
  </mergeCells>
  <pageMargins left="0.7" right="0.7" top="0.75" bottom="0.75" header="0.3" footer="0.3"/>
  <pageSetup paperSize="9" scale="77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topLeftCell="A70" zoomScaleNormal="100" workbookViewId="0">
      <selection activeCell="C82" sqref="C82:E82"/>
    </sheetView>
  </sheetViews>
  <sheetFormatPr defaultColWidth="9.140625"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2" width="9.140625" style="125"/>
    <col min="13" max="13" width="9.5703125" style="125" bestFit="1" customWidth="1"/>
    <col min="14" max="14" width="9.140625" style="125"/>
    <col min="15" max="15" width="9.5703125" style="125" bestFit="1" customWidth="1"/>
    <col min="16" max="16384" width="9.140625" style="125"/>
  </cols>
  <sheetData>
    <row r="1" spans="1:16" ht="15.75" thickBot="1" x14ac:dyDescent="0.3"/>
    <row r="2" spans="1:16" ht="21.75" customHeight="1" x14ac:dyDescent="0.35">
      <c r="A2" s="589" t="s">
        <v>1107</v>
      </c>
      <c r="B2" s="590"/>
      <c r="C2" s="590"/>
      <c r="D2" s="590"/>
      <c r="E2" s="590"/>
      <c r="F2" s="590"/>
      <c r="G2" s="590"/>
      <c r="H2" s="591"/>
    </row>
    <row r="3" spans="1:16" ht="21.75" customHeight="1" thickBot="1" x14ac:dyDescent="0.3">
      <c r="A3" s="656" t="s">
        <v>748</v>
      </c>
      <c r="B3" s="657"/>
      <c r="C3" s="670"/>
      <c r="D3" s="670"/>
      <c r="E3" s="670"/>
      <c r="F3" s="670"/>
      <c r="G3" s="671">
        <v>282221</v>
      </c>
      <c r="H3" s="672"/>
    </row>
    <row r="4" spans="1:16" x14ac:dyDescent="0.25">
      <c r="A4" s="658"/>
      <c r="B4" s="673"/>
      <c r="C4" s="675" t="s">
        <v>0</v>
      </c>
      <c r="D4" s="606"/>
      <c r="E4" s="607"/>
      <c r="F4" s="675" t="s">
        <v>1081</v>
      </c>
      <c r="G4" s="606"/>
      <c r="H4" s="607"/>
    </row>
    <row r="5" spans="1:16" ht="15.75" thickBot="1" x14ac:dyDescent="0.3">
      <c r="A5" s="660"/>
      <c r="B5" s="674"/>
      <c r="C5" s="676"/>
      <c r="D5" s="677"/>
      <c r="E5" s="678"/>
      <c r="F5" s="676"/>
      <c r="G5" s="677"/>
      <c r="H5" s="678"/>
    </row>
    <row r="6" spans="1:16" ht="30.75" customHeight="1" x14ac:dyDescent="0.25">
      <c r="A6" s="583" t="s">
        <v>1108</v>
      </c>
      <c r="B6" s="664"/>
      <c r="C6" s="666">
        <v>135700.29</v>
      </c>
      <c r="D6" s="667"/>
      <c r="E6" s="681"/>
      <c r="F6" s="666">
        <v>40585.360000000001</v>
      </c>
      <c r="G6" s="667"/>
      <c r="H6" s="668"/>
    </row>
    <row r="7" spans="1:16" x14ac:dyDescent="0.25">
      <c r="A7" s="585" t="s">
        <v>3</v>
      </c>
      <c r="B7" s="665"/>
      <c r="C7" s="669">
        <f>118997.13+167632.24</f>
        <v>286629.37</v>
      </c>
      <c r="D7" s="360"/>
      <c r="E7" s="541"/>
      <c r="F7" s="669">
        <v>0</v>
      </c>
      <c r="G7" s="360"/>
      <c r="H7" s="662"/>
      <c r="M7" s="201"/>
      <c r="N7" s="201"/>
      <c r="O7" s="201"/>
      <c r="P7" s="201"/>
    </row>
    <row r="8" spans="1:16" x14ac:dyDescent="0.25">
      <c r="A8" s="585" t="s">
        <v>625</v>
      </c>
      <c r="B8" s="665"/>
      <c r="C8" s="669">
        <f>2851.04+5429.11</f>
        <v>8280.15</v>
      </c>
      <c r="D8" s="360"/>
      <c r="E8" s="541"/>
      <c r="F8" s="669">
        <v>0</v>
      </c>
      <c r="G8" s="360"/>
      <c r="H8" s="662"/>
      <c r="M8" s="201"/>
      <c r="N8" s="201"/>
      <c r="O8" s="201"/>
      <c r="P8" s="201"/>
    </row>
    <row r="9" spans="1:16" x14ac:dyDescent="0.25">
      <c r="A9" s="585" t="s">
        <v>106</v>
      </c>
      <c r="B9" s="665"/>
      <c r="C9" s="669">
        <v>400</v>
      </c>
      <c r="D9" s="360"/>
      <c r="E9" s="541"/>
      <c r="F9" s="669">
        <v>0</v>
      </c>
      <c r="G9" s="360"/>
      <c r="H9" s="662"/>
    </row>
    <row r="10" spans="1:16" x14ac:dyDescent="0.25">
      <c r="A10" s="585" t="s">
        <v>996</v>
      </c>
      <c r="B10" s="665"/>
      <c r="C10" s="669">
        <v>100</v>
      </c>
      <c r="D10" s="360"/>
      <c r="E10" s="541"/>
      <c r="F10" s="669">
        <v>0</v>
      </c>
      <c r="G10" s="360"/>
      <c r="H10" s="662"/>
    </row>
    <row r="11" spans="1:16" x14ac:dyDescent="0.25">
      <c r="A11" s="585" t="s">
        <v>672</v>
      </c>
      <c r="B11" s="665"/>
      <c r="C11" s="669">
        <v>22937.48</v>
      </c>
      <c r="D11" s="360"/>
      <c r="E11" s="541"/>
      <c r="F11" s="669">
        <v>0</v>
      </c>
      <c r="G11" s="360"/>
      <c r="H11" s="662"/>
    </row>
    <row r="12" spans="1:16" x14ac:dyDescent="0.25">
      <c r="A12" s="585" t="s">
        <v>6</v>
      </c>
      <c r="B12" s="665"/>
      <c r="C12" s="669">
        <v>290219.71000000002</v>
      </c>
      <c r="D12" s="360"/>
      <c r="E12" s="541"/>
      <c r="F12" s="669">
        <v>0</v>
      </c>
      <c r="G12" s="360"/>
      <c r="H12" s="662"/>
    </row>
    <row r="13" spans="1:16" ht="36.75" customHeight="1" thickBot="1" x14ac:dyDescent="0.3">
      <c r="A13" s="602" t="s">
        <v>1109</v>
      </c>
      <c r="B13" s="679"/>
      <c r="C13" s="680">
        <f>C6+C7+C8+C9+C10+C11-C12</f>
        <v>163827.58000000002</v>
      </c>
      <c r="D13" s="422"/>
      <c r="E13" s="636"/>
      <c r="F13" s="680">
        <f>F6+F7+F8+F9+F10+F11-F12</f>
        <v>40585.360000000001</v>
      </c>
      <c r="G13" s="422"/>
      <c r="H13" s="663"/>
    </row>
    <row r="14" spans="1:16" ht="15.75" customHeight="1" thickBot="1" x14ac:dyDescent="0.3">
      <c r="C14" s="188"/>
      <c r="D14" s="188"/>
      <c r="E14" s="189"/>
      <c r="F14" s="189"/>
      <c r="G14" s="189"/>
      <c r="H14" s="189"/>
    </row>
    <row r="15" spans="1:16" ht="15.75" customHeight="1" thickBot="1" x14ac:dyDescent="0.3">
      <c r="A15" s="632" t="s">
        <v>7</v>
      </c>
      <c r="B15" s="630"/>
      <c r="C15" s="630"/>
      <c r="D15" s="630"/>
      <c r="E15" s="630"/>
      <c r="F15" s="630"/>
      <c r="G15" s="630"/>
      <c r="H15" s="630"/>
      <c r="I15" s="631"/>
    </row>
    <row r="16" spans="1:16" ht="15.75" thickBot="1" x14ac:dyDescent="0.3">
      <c r="A16" s="632" t="s">
        <v>0</v>
      </c>
      <c r="B16" s="630"/>
      <c r="C16" s="630"/>
      <c r="D16" s="630"/>
      <c r="E16" s="631"/>
      <c r="F16" s="633" t="s">
        <v>1081</v>
      </c>
      <c r="G16" s="634"/>
      <c r="H16" s="634"/>
      <c r="I16" s="635"/>
    </row>
    <row r="17" spans="1:9" x14ac:dyDescent="0.25">
      <c r="A17" s="111" t="s">
        <v>30</v>
      </c>
      <c r="B17" s="111" t="s">
        <v>31</v>
      </c>
      <c r="C17" s="380" t="s">
        <v>32</v>
      </c>
      <c r="D17" s="380"/>
      <c r="E17" s="380"/>
      <c r="F17" s="111" t="s">
        <v>30</v>
      </c>
      <c r="G17" s="111" t="s">
        <v>31</v>
      </c>
      <c r="H17" s="380" t="s">
        <v>32</v>
      </c>
      <c r="I17" s="380"/>
    </row>
    <row r="18" spans="1:9" x14ac:dyDescent="0.25">
      <c r="A18" s="149">
        <v>45047</v>
      </c>
      <c r="B18" s="184">
        <v>132</v>
      </c>
      <c r="C18" s="627" t="s">
        <v>529</v>
      </c>
      <c r="D18" s="627"/>
      <c r="E18" s="627"/>
      <c r="F18" s="149"/>
      <c r="G18" s="185"/>
      <c r="H18" s="626"/>
      <c r="I18" s="626"/>
    </row>
    <row r="19" spans="1:9" x14ac:dyDescent="0.25">
      <c r="A19" s="149">
        <v>45047</v>
      </c>
      <c r="B19" s="184">
        <v>132</v>
      </c>
      <c r="C19" s="627" t="s">
        <v>529</v>
      </c>
      <c r="D19" s="627"/>
      <c r="E19" s="627"/>
      <c r="F19" s="149"/>
      <c r="G19" s="185"/>
      <c r="H19" s="626"/>
      <c r="I19" s="626"/>
    </row>
    <row r="20" spans="1:9" x14ac:dyDescent="0.25">
      <c r="A20" s="149">
        <v>45048</v>
      </c>
      <c r="B20" s="184">
        <v>36557.1</v>
      </c>
      <c r="C20" s="625" t="s">
        <v>343</v>
      </c>
      <c r="D20" s="625"/>
      <c r="E20" s="625"/>
      <c r="F20" s="149"/>
      <c r="G20" s="185"/>
      <c r="H20" s="626"/>
      <c r="I20" s="626"/>
    </row>
    <row r="21" spans="1:9" x14ac:dyDescent="0.25">
      <c r="A21" s="149">
        <v>45049</v>
      </c>
      <c r="B21" s="184">
        <v>132</v>
      </c>
      <c r="C21" s="627" t="s">
        <v>529</v>
      </c>
      <c r="D21" s="627"/>
      <c r="E21" s="627"/>
      <c r="F21" s="149"/>
      <c r="G21" s="185"/>
      <c r="H21" s="626"/>
      <c r="I21" s="626"/>
    </row>
    <row r="22" spans="1:9" x14ac:dyDescent="0.25">
      <c r="A22" s="149">
        <v>45050</v>
      </c>
      <c r="B22" s="184">
        <v>883.82</v>
      </c>
      <c r="C22" s="638" t="s">
        <v>1110</v>
      </c>
      <c r="D22" s="639"/>
      <c r="E22" s="640"/>
      <c r="F22" s="149"/>
      <c r="G22" s="185"/>
      <c r="H22" s="626"/>
      <c r="I22" s="626"/>
    </row>
    <row r="23" spans="1:9" x14ac:dyDescent="0.25">
      <c r="A23" s="149">
        <v>45050</v>
      </c>
      <c r="B23" s="184">
        <v>2392</v>
      </c>
      <c r="C23" s="651" t="s">
        <v>1006</v>
      </c>
      <c r="D23" s="652"/>
      <c r="E23" s="653"/>
      <c r="F23" s="149"/>
      <c r="G23" s="185"/>
      <c r="H23" s="626"/>
      <c r="I23" s="626"/>
    </row>
    <row r="24" spans="1:9" x14ac:dyDescent="0.25">
      <c r="A24" s="149">
        <v>45050</v>
      </c>
      <c r="B24" s="163">
        <v>2.67</v>
      </c>
      <c r="C24" s="638" t="s">
        <v>217</v>
      </c>
      <c r="D24" s="639"/>
      <c r="E24" s="640"/>
      <c r="F24" s="149"/>
      <c r="G24" s="185"/>
      <c r="H24" s="626"/>
      <c r="I24" s="626"/>
    </row>
    <row r="25" spans="1:9" x14ac:dyDescent="0.25">
      <c r="A25" s="149">
        <v>45050</v>
      </c>
      <c r="B25" s="163">
        <v>5.36</v>
      </c>
      <c r="C25" s="638" t="s">
        <v>217</v>
      </c>
      <c r="D25" s="639"/>
      <c r="E25" s="640"/>
      <c r="F25" s="149"/>
      <c r="G25" s="185"/>
      <c r="H25" s="626"/>
      <c r="I25" s="626"/>
    </row>
    <row r="26" spans="1:9" x14ac:dyDescent="0.25">
      <c r="A26" s="149">
        <v>45051</v>
      </c>
      <c r="B26" s="163">
        <v>5500</v>
      </c>
      <c r="C26" s="491" t="s">
        <v>628</v>
      </c>
      <c r="D26" s="512"/>
      <c r="E26" s="543"/>
      <c r="F26" s="149"/>
      <c r="G26" s="185"/>
      <c r="H26" s="626"/>
      <c r="I26" s="626"/>
    </row>
    <row r="27" spans="1:9" x14ac:dyDescent="0.25">
      <c r="A27" s="149">
        <v>45051</v>
      </c>
      <c r="B27" s="163">
        <v>7811.6</v>
      </c>
      <c r="C27" s="491" t="s">
        <v>1111</v>
      </c>
      <c r="D27" s="512"/>
      <c r="E27" s="543"/>
      <c r="F27" s="149"/>
      <c r="G27" s="185"/>
      <c r="H27" s="626"/>
      <c r="I27" s="626"/>
    </row>
    <row r="28" spans="1:9" x14ac:dyDescent="0.25">
      <c r="A28" s="149">
        <v>45051</v>
      </c>
      <c r="B28" s="163">
        <v>5000</v>
      </c>
      <c r="C28" s="638" t="s">
        <v>1112</v>
      </c>
      <c r="D28" s="639"/>
      <c r="E28" s="640"/>
      <c r="F28" s="149"/>
      <c r="G28" s="185"/>
      <c r="H28" s="626"/>
      <c r="I28" s="626"/>
    </row>
    <row r="29" spans="1:9" x14ac:dyDescent="0.25">
      <c r="A29" s="149">
        <v>45051</v>
      </c>
      <c r="B29" s="163">
        <v>10989.28</v>
      </c>
      <c r="C29" s="491" t="s">
        <v>1113</v>
      </c>
      <c r="D29" s="512"/>
      <c r="E29" s="543"/>
      <c r="F29" s="149"/>
      <c r="G29" s="185"/>
      <c r="H29" s="626"/>
      <c r="I29" s="626"/>
    </row>
    <row r="30" spans="1:9" x14ac:dyDescent="0.25">
      <c r="A30" s="149">
        <v>45051</v>
      </c>
      <c r="B30" s="184">
        <v>12757.56</v>
      </c>
      <c r="C30" s="491" t="s">
        <v>1114</v>
      </c>
      <c r="D30" s="512"/>
      <c r="E30" s="543"/>
      <c r="F30" s="149"/>
      <c r="G30" s="185"/>
      <c r="H30" s="626"/>
      <c r="I30" s="626"/>
    </row>
    <row r="31" spans="1:9" x14ac:dyDescent="0.25">
      <c r="A31" s="149">
        <v>45051</v>
      </c>
      <c r="B31" s="163">
        <v>11373.33</v>
      </c>
      <c r="C31" s="491" t="s">
        <v>1115</v>
      </c>
      <c r="D31" s="512"/>
      <c r="E31" s="543"/>
      <c r="F31" s="149"/>
      <c r="G31" s="185"/>
      <c r="H31" s="626"/>
      <c r="I31" s="626"/>
    </row>
    <row r="32" spans="1:9" x14ac:dyDescent="0.25">
      <c r="A32" s="149">
        <v>45051</v>
      </c>
      <c r="B32" s="163">
        <v>1050</v>
      </c>
      <c r="C32" s="491" t="s">
        <v>1116</v>
      </c>
      <c r="D32" s="512"/>
      <c r="E32" s="543"/>
      <c r="F32" s="149"/>
      <c r="G32" s="185"/>
      <c r="H32" s="626"/>
      <c r="I32" s="626"/>
    </row>
    <row r="33" spans="1:9" x14ac:dyDescent="0.25">
      <c r="A33" s="149">
        <v>45051</v>
      </c>
      <c r="B33" s="163">
        <v>89217.11</v>
      </c>
      <c r="C33" s="638" t="s">
        <v>1117</v>
      </c>
      <c r="D33" s="639"/>
      <c r="E33" s="640"/>
      <c r="F33" s="149"/>
      <c r="G33" s="185"/>
      <c r="H33" s="482"/>
      <c r="I33" s="482"/>
    </row>
    <row r="34" spans="1:9" x14ac:dyDescent="0.25">
      <c r="A34" s="149">
        <v>45051</v>
      </c>
      <c r="B34" s="184">
        <v>2.67</v>
      </c>
      <c r="C34" s="638" t="s">
        <v>217</v>
      </c>
      <c r="D34" s="639"/>
      <c r="E34" s="640"/>
      <c r="F34" s="149"/>
      <c r="G34" s="185"/>
      <c r="H34" s="626"/>
      <c r="I34" s="626"/>
    </row>
    <row r="35" spans="1:9" x14ac:dyDescent="0.25">
      <c r="A35" s="149">
        <v>45051</v>
      </c>
      <c r="B35" s="163">
        <v>5.36</v>
      </c>
      <c r="C35" s="638" t="s">
        <v>217</v>
      </c>
      <c r="D35" s="639"/>
      <c r="E35" s="640"/>
      <c r="F35" s="149"/>
      <c r="G35" s="185"/>
      <c r="H35" s="626"/>
      <c r="I35" s="626"/>
    </row>
    <row r="36" spans="1:9" x14ac:dyDescent="0.25">
      <c r="A36" s="149">
        <v>45051</v>
      </c>
      <c r="B36" s="163">
        <v>5.36</v>
      </c>
      <c r="C36" s="638" t="s">
        <v>217</v>
      </c>
      <c r="D36" s="639"/>
      <c r="E36" s="640"/>
      <c r="F36" s="149"/>
      <c r="G36" s="185"/>
      <c r="H36" s="626"/>
      <c r="I36" s="626"/>
    </row>
    <row r="37" spans="1:9" x14ac:dyDescent="0.25">
      <c r="A37" s="149">
        <v>45051</v>
      </c>
      <c r="B37" s="163">
        <v>5.36</v>
      </c>
      <c r="C37" s="638" t="s">
        <v>217</v>
      </c>
      <c r="D37" s="639"/>
      <c r="E37" s="640"/>
      <c r="F37" s="149"/>
      <c r="G37" s="185"/>
      <c r="H37" s="626"/>
      <c r="I37" s="626"/>
    </row>
    <row r="38" spans="1:9" x14ac:dyDescent="0.25">
      <c r="A38" s="149">
        <v>45051</v>
      </c>
      <c r="B38" s="184">
        <v>132</v>
      </c>
      <c r="C38" s="627" t="s">
        <v>529</v>
      </c>
      <c r="D38" s="627"/>
      <c r="E38" s="627"/>
      <c r="F38" s="149"/>
      <c r="G38" s="185"/>
      <c r="H38" s="482"/>
      <c r="I38" s="482"/>
    </row>
    <row r="39" spans="1:9" x14ac:dyDescent="0.25">
      <c r="A39" s="149">
        <v>45053</v>
      </c>
      <c r="B39" s="184">
        <v>132</v>
      </c>
      <c r="C39" s="627" t="s">
        <v>529</v>
      </c>
      <c r="D39" s="627"/>
      <c r="E39" s="627"/>
      <c r="F39" s="149"/>
      <c r="G39" s="185"/>
      <c r="H39" s="626"/>
      <c r="I39" s="626"/>
    </row>
    <row r="40" spans="1:9" x14ac:dyDescent="0.25">
      <c r="A40" s="149">
        <v>45054</v>
      </c>
      <c r="B40" s="163">
        <v>3000</v>
      </c>
      <c r="C40" s="651" t="s">
        <v>1006</v>
      </c>
      <c r="D40" s="652"/>
      <c r="E40" s="653"/>
      <c r="F40" s="149"/>
      <c r="G40" s="185"/>
      <c r="H40" s="626"/>
      <c r="I40" s="626"/>
    </row>
    <row r="41" spans="1:9" x14ac:dyDescent="0.25">
      <c r="A41" s="149">
        <v>45054</v>
      </c>
      <c r="B41" s="163">
        <v>5.36</v>
      </c>
      <c r="C41" s="638" t="s">
        <v>217</v>
      </c>
      <c r="D41" s="639"/>
      <c r="E41" s="640"/>
      <c r="F41" s="149"/>
      <c r="G41" s="185"/>
      <c r="H41" s="626"/>
      <c r="I41" s="626"/>
    </row>
    <row r="42" spans="1:9" x14ac:dyDescent="0.25">
      <c r="A42" s="149">
        <v>45055</v>
      </c>
      <c r="B42" s="163">
        <v>89</v>
      </c>
      <c r="C42" s="491" t="s">
        <v>239</v>
      </c>
      <c r="D42" s="512"/>
      <c r="E42" s="543"/>
      <c r="F42" s="149"/>
      <c r="G42" s="185"/>
      <c r="H42" s="626"/>
      <c r="I42" s="626"/>
    </row>
    <row r="43" spans="1:9" x14ac:dyDescent="0.25">
      <c r="A43" s="149">
        <v>45056</v>
      </c>
      <c r="B43" s="163">
        <v>5000</v>
      </c>
      <c r="C43" s="638" t="s">
        <v>1118</v>
      </c>
      <c r="D43" s="639"/>
      <c r="E43" s="640"/>
      <c r="F43" s="149"/>
      <c r="G43" s="185"/>
      <c r="H43" s="482"/>
      <c r="I43" s="482"/>
    </row>
    <row r="44" spans="1:9" x14ac:dyDescent="0.25">
      <c r="A44" s="149">
        <v>45056</v>
      </c>
      <c r="B44" s="163">
        <v>5.36</v>
      </c>
      <c r="C44" s="638" t="s">
        <v>217</v>
      </c>
      <c r="D44" s="639"/>
      <c r="E44" s="640"/>
      <c r="F44" s="149"/>
      <c r="G44" s="185"/>
      <c r="H44" s="626"/>
      <c r="I44" s="626"/>
    </row>
    <row r="45" spans="1:9" x14ac:dyDescent="0.25">
      <c r="A45" s="149">
        <v>45056</v>
      </c>
      <c r="B45" s="184">
        <v>132</v>
      </c>
      <c r="C45" s="627" t="s">
        <v>529</v>
      </c>
      <c r="D45" s="627"/>
      <c r="E45" s="627"/>
      <c r="F45" s="149"/>
      <c r="G45" s="162"/>
      <c r="H45" s="482"/>
      <c r="I45" s="482"/>
    </row>
    <row r="46" spans="1:9" x14ac:dyDescent="0.25">
      <c r="A46" s="149">
        <v>45057</v>
      </c>
      <c r="B46" s="163">
        <v>169.8</v>
      </c>
      <c r="C46" s="491" t="s">
        <v>273</v>
      </c>
      <c r="D46" s="512"/>
      <c r="E46" s="543"/>
      <c r="F46" s="149"/>
      <c r="G46" s="162"/>
      <c r="H46" s="482"/>
      <c r="I46" s="482"/>
    </row>
    <row r="47" spans="1:9" x14ac:dyDescent="0.25">
      <c r="A47" s="149">
        <v>45058</v>
      </c>
      <c r="B47" s="184">
        <v>132</v>
      </c>
      <c r="C47" s="627" t="s">
        <v>529</v>
      </c>
      <c r="D47" s="627"/>
      <c r="E47" s="627"/>
      <c r="F47" s="149"/>
      <c r="G47" s="200"/>
      <c r="H47" s="626"/>
      <c r="I47" s="626"/>
    </row>
    <row r="48" spans="1:9" x14ac:dyDescent="0.25">
      <c r="A48" s="149">
        <v>45061</v>
      </c>
      <c r="B48" s="163">
        <v>378</v>
      </c>
      <c r="C48" s="638" t="s">
        <v>1118</v>
      </c>
      <c r="D48" s="639"/>
      <c r="E48" s="640"/>
      <c r="F48" s="149"/>
      <c r="G48" s="163"/>
      <c r="H48" s="626"/>
      <c r="I48" s="626"/>
    </row>
    <row r="49" spans="1:9" x14ac:dyDescent="0.25">
      <c r="A49" s="149">
        <v>45061</v>
      </c>
      <c r="B49" s="184">
        <v>5908</v>
      </c>
      <c r="C49" s="638" t="s">
        <v>1118</v>
      </c>
      <c r="D49" s="639"/>
      <c r="E49" s="640"/>
      <c r="F49" s="149"/>
      <c r="G49" s="187"/>
      <c r="H49" s="626"/>
      <c r="I49" s="626"/>
    </row>
    <row r="50" spans="1:9" x14ac:dyDescent="0.25">
      <c r="A50" s="149">
        <v>45061</v>
      </c>
      <c r="B50" s="184">
        <v>2.67</v>
      </c>
      <c r="C50" s="638" t="s">
        <v>217</v>
      </c>
      <c r="D50" s="639"/>
      <c r="E50" s="640"/>
      <c r="F50" s="149"/>
      <c r="G50" s="162"/>
      <c r="H50" s="626"/>
      <c r="I50" s="626"/>
    </row>
    <row r="51" spans="1:9" x14ac:dyDescent="0.25">
      <c r="A51" s="149">
        <v>45061</v>
      </c>
      <c r="B51" s="163">
        <v>5.36</v>
      </c>
      <c r="C51" s="638" t="s">
        <v>217</v>
      </c>
      <c r="D51" s="639"/>
      <c r="E51" s="640"/>
      <c r="F51" s="149"/>
      <c r="G51" s="163"/>
      <c r="H51" s="482"/>
      <c r="I51" s="482"/>
    </row>
    <row r="52" spans="1:9" x14ac:dyDescent="0.25">
      <c r="A52" s="149">
        <v>45061</v>
      </c>
      <c r="B52" s="163">
        <v>9964</v>
      </c>
      <c r="C52" s="491" t="s">
        <v>1025</v>
      </c>
      <c r="D52" s="512"/>
      <c r="E52" s="543"/>
      <c r="F52" s="149"/>
      <c r="G52" s="162"/>
      <c r="H52" s="482"/>
      <c r="I52" s="482"/>
    </row>
    <row r="53" spans="1:9" x14ac:dyDescent="0.25">
      <c r="A53" s="149">
        <v>45062</v>
      </c>
      <c r="B53" s="184">
        <v>132</v>
      </c>
      <c r="C53" s="627" t="s">
        <v>529</v>
      </c>
      <c r="D53" s="627"/>
      <c r="E53" s="627"/>
      <c r="F53" s="149"/>
      <c r="G53" s="171"/>
      <c r="H53" s="650"/>
      <c r="I53" s="640"/>
    </row>
    <row r="54" spans="1:9" x14ac:dyDescent="0.25">
      <c r="A54" s="149">
        <v>45064</v>
      </c>
      <c r="B54" s="163">
        <v>3000</v>
      </c>
      <c r="C54" s="651" t="s">
        <v>1006</v>
      </c>
      <c r="D54" s="652"/>
      <c r="E54" s="653"/>
      <c r="F54" s="149"/>
      <c r="G54" s="162"/>
      <c r="H54" s="626"/>
      <c r="I54" s="626"/>
    </row>
    <row r="55" spans="1:9" x14ac:dyDescent="0.25">
      <c r="A55" s="149">
        <v>45064</v>
      </c>
      <c r="B55" s="163">
        <v>5.36</v>
      </c>
      <c r="C55" s="638" t="s">
        <v>217</v>
      </c>
      <c r="D55" s="639"/>
      <c r="E55" s="640"/>
      <c r="F55" s="149"/>
      <c r="G55" s="162"/>
      <c r="H55" s="626"/>
      <c r="I55" s="626"/>
    </row>
    <row r="56" spans="1:9" x14ac:dyDescent="0.25">
      <c r="A56" s="149">
        <v>45064</v>
      </c>
      <c r="B56" s="184">
        <v>132</v>
      </c>
      <c r="C56" s="627" t="s">
        <v>529</v>
      </c>
      <c r="D56" s="627"/>
      <c r="E56" s="627"/>
      <c r="F56" s="149"/>
      <c r="G56" s="163"/>
      <c r="H56" s="482"/>
      <c r="I56" s="482"/>
    </row>
    <row r="57" spans="1:9" x14ac:dyDescent="0.25">
      <c r="A57" s="149">
        <v>45066</v>
      </c>
      <c r="B57" s="184">
        <v>132</v>
      </c>
      <c r="C57" s="627" t="s">
        <v>529</v>
      </c>
      <c r="D57" s="627"/>
      <c r="E57" s="627"/>
      <c r="F57" s="149"/>
      <c r="G57" s="171"/>
      <c r="H57" s="650"/>
      <c r="I57" s="640"/>
    </row>
    <row r="58" spans="1:9" x14ac:dyDescent="0.25">
      <c r="A58" s="149">
        <v>45068</v>
      </c>
      <c r="B58" s="163">
        <v>1566</v>
      </c>
      <c r="C58" s="638" t="s">
        <v>1119</v>
      </c>
      <c r="D58" s="639"/>
      <c r="E58" s="640"/>
      <c r="F58" s="149"/>
      <c r="G58" s="162"/>
      <c r="H58" s="626"/>
      <c r="I58" s="626"/>
    </row>
    <row r="59" spans="1:9" x14ac:dyDescent="0.25">
      <c r="A59" s="149">
        <v>45068</v>
      </c>
      <c r="B59" s="163">
        <v>8.0299999999999994</v>
      </c>
      <c r="C59" s="638" t="s">
        <v>217</v>
      </c>
      <c r="D59" s="639"/>
      <c r="E59" s="640"/>
      <c r="F59" s="149"/>
      <c r="G59" s="162"/>
      <c r="H59" s="626"/>
      <c r="I59" s="626"/>
    </row>
    <row r="60" spans="1:9" x14ac:dyDescent="0.25">
      <c r="A60" s="149">
        <v>45069</v>
      </c>
      <c r="B60" s="184">
        <v>132</v>
      </c>
      <c r="C60" s="627" t="s">
        <v>529</v>
      </c>
      <c r="D60" s="627"/>
      <c r="E60" s="627"/>
      <c r="F60" s="149"/>
      <c r="G60" s="162"/>
      <c r="H60" s="626"/>
      <c r="I60" s="626"/>
    </row>
    <row r="61" spans="1:9" x14ac:dyDescent="0.25">
      <c r="A61" s="149">
        <v>45070</v>
      </c>
      <c r="B61" s="163">
        <v>708</v>
      </c>
      <c r="C61" s="638" t="s">
        <v>1120</v>
      </c>
      <c r="D61" s="639"/>
      <c r="E61" s="640"/>
      <c r="F61" s="149"/>
      <c r="G61" s="162"/>
      <c r="H61" s="626"/>
      <c r="I61" s="626"/>
    </row>
    <row r="62" spans="1:9" x14ac:dyDescent="0.25">
      <c r="A62" s="149">
        <v>45070</v>
      </c>
      <c r="B62" s="184">
        <v>2.67</v>
      </c>
      <c r="C62" s="638" t="s">
        <v>217</v>
      </c>
      <c r="D62" s="639"/>
      <c r="E62" s="640"/>
      <c r="F62" s="149"/>
      <c r="G62" s="162"/>
      <c r="H62" s="654"/>
      <c r="I62" s="655"/>
    </row>
    <row r="63" spans="1:9" x14ac:dyDescent="0.25">
      <c r="A63" s="149">
        <v>45070</v>
      </c>
      <c r="B63" s="184">
        <v>132</v>
      </c>
      <c r="C63" s="627" t="s">
        <v>529</v>
      </c>
      <c r="D63" s="627"/>
      <c r="E63" s="627"/>
      <c r="F63" s="149"/>
      <c r="G63" s="162"/>
      <c r="H63" s="654"/>
      <c r="I63" s="655"/>
    </row>
    <row r="64" spans="1:9" x14ac:dyDescent="0.25">
      <c r="A64" s="149">
        <v>45071</v>
      </c>
      <c r="B64" s="184">
        <v>3888.65</v>
      </c>
      <c r="C64" s="569" t="s">
        <v>776</v>
      </c>
      <c r="D64" s="512"/>
      <c r="E64" s="543"/>
      <c r="F64" s="149"/>
      <c r="G64" s="162"/>
      <c r="H64" s="654"/>
      <c r="I64" s="655"/>
    </row>
    <row r="65" spans="1:9" x14ac:dyDescent="0.25">
      <c r="A65" s="149">
        <v>45071</v>
      </c>
      <c r="B65" s="184">
        <v>132</v>
      </c>
      <c r="C65" s="627" t="s">
        <v>529</v>
      </c>
      <c r="D65" s="627"/>
      <c r="E65" s="627"/>
      <c r="F65" s="149"/>
      <c r="G65" s="162"/>
      <c r="H65" s="654"/>
      <c r="I65" s="655"/>
    </row>
    <row r="66" spans="1:9" x14ac:dyDescent="0.25">
      <c r="A66" s="149">
        <v>45072</v>
      </c>
      <c r="B66" s="184">
        <v>2500</v>
      </c>
      <c r="C66" s="491" t="s">
        <v>628</v>
      </c>
      <c r="D66" s="512"/>
      <c r="E66" s="543"/>
      <c r="F66" s="149"/>
      <c r="G66" s="162"/>
      <c r="H66" s="654"/>
      <c r="I66" s="655"/>
    </row>
    <row r="67" spans="1:9" x14ac:dyDescent="0.25">
      <c r="A67" s="149">
        <v>45072</v>
      </c>
      <c r="B67" s="163">
        <v>359.75</v>
      </c>
      <c r="C67" s="627" t="s">
        <v>1058</v>
      </c>
      <c r="D67" s="627"/>
      <c r="E67" s="627"/>
      <c r="F67" s="149"/>
      <c r="G67" s="162"/>
      <c r="H67" s="202"/>
      <c r="I67" s="203"/>
    </row>
    <row r="68" spans="1:9" x14ac:dyDescent="0.25">
      <c r="A68" s="149">
        <v>45072</v>
      </c>
      <c r="B68" s="163">
        <v>8506</v>
      </c>
      <c r="C68" s="491" t="s">
        <v>397</v>
      </c>
      <c r="D68" s="512"/>
      <c r="E68" s="543"/>
      <c r="F68" s="149"/>
      <c r="G68" s="162"/>
      <c r="H68" s="202"/>
      <c r="I68" s="203"/>
    </row>
    <row r="69" spans="1:9" x14ac:dyDescent="0.25">
      <c r="A69" s="149">
        <v>45072</v>
      </c>
      <c r="B69" s="163">
        <v>5.36</v>
      </c>
      <c r="C69" s="638" t="s">
        <v>217</v>
      </c>
      <c r="D69" s="639"/>
      <c r="E69" s="640"/>
      <c r="F69" s="196"/>
      <c r="G69" s="196"/>
      <c r="H69" s="649"/>
      <c r="I69" s="649"/>
    </row>
    <row r="70" spans="1:9" x14ac:dyDescent="0.25">
      <c r="A70" s="149">
        <v>45072</v>
      </c>
      <c r="B70" s="163">
        <v>5.35</v>
      </c>
      <c r="C70" s="638" t="s">
        <v>217</v>
      </c>
      <c r="D70" s="639"/>
      <c r="E70" s="640"/>
      <c r="F70" s="196"/>
      <c r="G70" s="196"/>
      <c r="H70" s="204"/>
      <c r="I70" s="205"/>
    </row>
    <row r="71" spans="1:9" x14ac:dyDescent="0.25">
      <c r="A71" s="149">
        <v>45072</v>
      </c>
      <c r="B71" s="184">
        <v>132</v>
      </c>
      <c r="C71" s="651" t="s">
        <v>529</v>
      </c>
      <c r="D71" s="652"/>
      <c r="E71" s="653"/>
      <c r="F71" s="196"/>
      <c r="G71" s="196"/>
      <c r="H71" s="204"/>
      <c r="I71" s="205"/>
    </row>
    <row r="72" spans="1:9" x14ac:dyDescent="0.25">
      <c r="A72" s="149">
        <v>45073</v>
      </c>
      <c r="B72" s="184">
        <v>132</v>
      </c>
      <c r="C72" s="651" t="s">
        <v>529</v>
      </c>
      <c r="D72" s="652"/>
      <c r="E72" s="653"/>
      <c r="F72" s="196"/>
      <c r="G72" s="196"/>
      <c r="H72" s="204"/>
      <c r="I72" s="205"/>
    </row>
    <row r="73" spans="1:9" x14ac:dyDescent="0.25">
      <c r="A73" s="149">
        <v>45074</v>
      </c>
      <c r="B73" s="184">
        <v>132</v>
      </c>
      <c r="C73" s="651" t="s">
        <v>529</v>
      </c>
      <c r="D73" s="652"/>
      <c r="E73" s="653"/>
      <c r="F73" s="196"/>
      <c r="G73" s="196"/>
      <c r="H73" s="204"/>
      <c r="I73" s="205"/>
    </row>
    <row r="74" spans="1:9" x14ac:dyDescent="0.25">
      <c r="A74" s="149">
        <v>45075</v>
      </c>
      <c r="B74" s="184">
        <v>132</v>
      </c>
      <c r="C74" s="651" t="s">
        <v>529</v>
      </c>
      <c r="D74" s="652"/>
      <c r="E74" s="653"/>
      <c r="F74" s="196"/>
      <c r="G74" s="196"/>
      <c r="H74" s="204"/>
      <c r="I74" s="205"/>
    </row>
    <row r="75" spans="1:9" x14ac:dyDescent="0.25">
      <c r="A75" s="149">
        <v>45076</v>
      </c>
      <c r="B75" s="163">
        <v>5.36</v>
      </c>
      <c r="C75" s="638" t="s">
        <v>217</v>
      </c>
      <c r="D75" s="639"/>
      <c r="E75" s="640"/>
      <c r="F75" s="196"/>
      <c r="G75" s="196"/>
      <c r="H75" s="204"/>
      <c r="I75" s="205"/>
    </row>
    <row r="76" spans="1:9" x14ac:dyDescent="0.25">
      <c r="A76" s="149">
        <v>45076</v>
      </c>
      <c r="B76" s="184">
        <v>5644</v>
      </c>
      <c r="C76" s="651" t="s">
        <v>1006</v>
      </c>
      <c r="D76" s="652"/>
      <c r="E76" s="653"/>
      <c r="F76" s="196"/>
      <c r="G76" s="196"/>
      <c r="H76" s="204"/>
      <c r="I76" s="205"/>
    </row>
    <row r="77" spans="1:9" x14ac:dyDescent="0.25">
      <c r="A77" s="149">
        <v>45077</v>
      </c>
      <c r="B77" s="184">
        <v>3158.84</v>
      </c>
      <c r="C77" s="638" t="s">
        <v>1121</v>
      </c>
      <c r="D77" s="639"/>
      <c r="E77" s="640"/>
      <c r="F77" s="196"/>
      <c r="G77" s="196"/>
      <c r="H77" s="204"/>
      <c r="I77" s="205"/>
    </row>
    <row r="78" spans="1:9" x14ac:dyDescent="0.25">
      <c r="A78" s="149">
        <v>45077</v>
      </c>
      <c r="B78" s="184">
        <v>3425</v>
      </c>
      <c r="C78" s="638" t="s">
        <v>1122</v>
      </c>
      <c r="D78" s="639"/>
      <c r="E78" s="640"/>
      <c r="F78" s="196"/>
      <c r="G78" s="196"/>
      <c r="H78" s="204"/>
      <c r="I78" s="205"/>
    </row>
    <row r="79" spans="1:9" x14ac:dyDescent="0.25">
      <c r="A79" s="149">
        <v>45077</v>
      </c>
      <c r="B79" s="163">
        <v>2835</v>
      </c>
      <c r="C79" s="491" t="s">
        <v>693</v>
      </c>
      <c r="D79" s="512"/>
      <c r="E79" s="543"/>
      <c r="F79" s="196"/>
      <c r="G79" s="196"/>
      <c r="H79" s="204"/>
      <c r="I79" s="205"/>
    </row>
    <row r="80" spans="1:9" x14ac:dyDescent="0.25">
      <c r="A80" s="149">
        <v>45077</v>
      </c>
      <c r="B80" s="163">
        <v>2835</v>
      </c>
      <c r="C80" s="491" t="s">
        <v>692</v>
      </c>
      <c r="D80" s="512"/>
      <c r="E80" s="543"/>
      <c r="F80" s="196"/>
      <c r="G80" s="196"/>
      <c r="H80" s="204"/>
      <c r="I80" s="205"/>
    </row>
    <row r="81" spans="1:9" x14ac:dyDescent="0.25">
      <c r="A81" s="149">
        <v>45077</v>
      </c>
      <c r="B81" s="163">
        <v>2835</v>
      </c>
      <c r="C81" s="491" t="s">
        <v>289</v>
      </c>
      <c r="D81" s="512"/>
      <c r="E81" s="543"/>
      <c r="F81" s="196"/>
      <c r="G81" s="196"/>
      <c r="H81" s="204"/>
      <c r="I81" s="205"/>
    </row>
    <row r="82" spans="1:9" x14ac:dyDescent="0.25">
      <c r="A82" s="149">
        <v>45077</v>
      </c>
      <c r="B82" s="187">
        <v>38577.46</v>
      </c>
      <c r="C82" s="625" t="s">
        <v>343</v>
      </c>
      <c r="D82" s="625"/>
      <c r="E82" s="625"/>
      <c r="F82" s="196"/>
      <c r="G82" s="196"/>
      <c r="H82" s="204"/>
      <c r="I82" s="205"/>
    </row>
    <row r="83" spans="1:9" x14ac:dyDescent="0.25">
      <c r="A83" s="149">
        <v>45077</v>
      </c>
      <c r="B83" s="163">
        <v>5.36</v>
      </c>
      <c r="C83" s="638" t="s">
        <v>217</v>
      </c>
      <c r="D83" s="639"/>
      <c r="E83" s="640"/>
      <c r="F83" s="196"/>
      <c r="G83" s="196"/>
      <c r="H83" s="204"/>
      <c r="I83" s="205"/>
    </row>
    <row r="84" spans="1:9" x14ac:dyDescent="0.25">
      <c r="A84" s="149">
        <v>45077</v>
      </c>
      <c r="B84" s="163">
        <v>5.36</v>
      </c>
      <c r="C84" s="638" t="s">
        <v>217</v>
      </c>
      <c r="D84" s="639"/>
      <c r="E84" s="640"/>
      <c r="F84" s="196"/>
      <c r="G84" s="196"/>
      <c r="H84" s="204"/>
      <c r="I84" s="205"/>
    </row>
    <row r="85" spans="1:9" x14ac:dyDescent="0.25">
      <c r="A85" s="149">
        <v>45077</v>
      </c>
      <c r="B85" s="163">
        <v>5.36</v>
      </c>
      <c r="C85" s="638" t="s">
        <v>217</v>
      </c>
      <c r="D85" s="639"/>
      <c r="E85" s="640"/>
      <c r="F85" s="196"/>
      <c r="G85" s="196"/>
      <c r="H85" s="204"/>
      <c r="I85" s="205"/>
    </row>
    <row r="86" spans="1:9" x14ac:dyDescent="0.25">
      <c r="A86" s="149">
        <v>45077</v>
      </c>
      <c r="B86" s="184">
        <v>2.67</v>
      </c>
      <c r="C86" s="638" t="s">
        <v>217</v>
      </c>
      <c r="D86" s="639"/>
      <c r="E86" s="640"/>
      <c r="F86" s="127"/>
      <c r="G86" s="127"/>
      <c r="H86" s="535"/>
      <c r="I86" s="536"/>
    </row>
  </sheetData>
  <mergeCells count="155">
    <mergeCell ref="C83:E83"/>
    <mergeCell ref="C84:E84"/>
    <mergeCell ref="C85:E85"/>
    <mergeCell ref="F13:H13"/>
    <mergeCell ref="C78:E78"/>
    <mergeCell ref="C79:E79"/>
    <mergeCell ref="C80:E80"/>
    <mergeCell ref="C81:E81"/>
    <mergeCell ref="C82:E82"/>
    <mergeCell ref="C65:E65"/>
    <mergeCell ref="H65:I65"/>
    <mergeCell ref="C66:E66"/>
    <mergeCell ref="H66:I66"/>
    <mergeCell ref="C61:E61"/>
    <mergeCell ref="H61:I61"/>
    <mergeCell ref="C62:E62"/>
    <mergeCell ref="H62:I62"/>
    <mergeCell ref="C63:E63"/>
    <mergeCell ref="H63:I63"/>
    <mergeCell ref="C58:E58"/>
    <mergeCell ref="H58:I58"/>
    <mergeCell ref="C59:E59"/>
    <mergeCell ref="H59:I59"/>
    <mergeCell ref="C60:E60"/>
    <mergeCell ref="C86:E86"/>
    <mergeCell ref="H86:I86"/>
    <mergeCell ref="C4:E5"/>
    <mergeCell ref="C6:E6"/>
    <mergeCell ref="C7:E7"/>
    <mergeCell ref="C8:E8"/>
    <mergeCell ref="C9:E9"/>
    <mergeCell ref="C10:E10"/>
    <mergeCell ref="C11:E11"/>
    <mergeCell ref="C12:E12"/>
    <mergeCell ref="C72:E72"/>
    <mergeCell ref="C73:E73"/>
    <mergeCell ref="C74:E74"/>
    <mergeCell ref="C75:E75"/>
    <mergeCell ref="C76:E76"/>
    <mergeCell ref="C77:E77"/>
    <mergeCell ref="C67:E67"/>
    <mergeCell ref="C68:E68"/>
    <mergeCell ref="C69:E69"/>
    <mergeCell ref="H69:I69"/>
    <mergeCell ref="C70:E70"/>
    <mergeCell ref="C71:E71"/>
    <mergeCell ref="C64:E64"/>
    <mergeCell ref="H64:I64"/>
    <mergeCell ref="H60:I60"/>
    <mergeCell ref="C55:E55"/>
    <mergeCell ref="H55:I55"/>
    <mergeCell ref="C56:E56"/>
    <mergeCell ref="H56:I56"/>
    <mergeCell ref="C57:E57"/>
    <mergeCell ref="H57:I57"/>
    <mergeCell ref="C52:E52"/>
    <mergeCell ref="H52:I52"/>
    <mergeCell ref="C53:E53"/>
    <mergeCell ref="H53:I53"/>
    <mergeCell ref="C54:E54"/>
    <mergeCell ref="H54:I54"/>
    <mergeCell ref="C49:E49"/>
    <mergeCell ref="H49:I49"/>
    <mergeCell ref="C50:E50"/>
    <mergeCell ref="H50:I50"/>
    <mergeCell ref="C51:E51"/>
    <mergeCell ref="H51:I51"/>
    <mergeCell ref="C46:E46"/>
    <mergeCell ref="H46:I46"/>
    <mergeCell ref="C47:E47"/>
    <mergeCell ref="H47:I47"/>
    <mergeCell ref="C48:E48"/>
    <mergeCell ref="H48:I48"/>
    <mergeCell ref="C43:E43"/>
    <mergeCell ref="H43:I43"/>
    <mergeCell ref="C44:E44"/>
    <mergeCell ref="H44:I44"/>
    <mergeCell ref="C45:E45"/>
    <mergeCell ref="H45:I45"/>
    <mergeCell ref="C40:E40"/>
    <mergeCell ref="H40:I40"/>
    <mergeCell ref="C41:E41"/>
    <mergeCell ref="H41:I41"/>
    <mergeCell ref="C42:E42"/>
    <mergeCell ref="H42:I42"/>
    <mergeCell ref="C37:E37"/>
    <mergeCell ref="H37:I37"/>
    <mergeCell ref="C38:E38"/>
    <mergeCell ref="H38:I38"/>
    <mergeCell ref="C39:E39"/>
    <mergeCell ref="H39:I39"/>
    <mergeCell ref="C34:E34"/>
    <mergeCell ref="H34:I34"/>
    <mergeCell ref="C35:E35"/>
    <mergeCell ref="H35:I35"/>
    <mergeCell ref="C36:E36"/>
    <mergeCell ref="H36:I36"/>
    <mergeCell ref="C31:E31"/>
    <mergeCell ref="H31:I31"/>
    <mergeCell ref="C32:E32"/>
    <mergeCell ref="H32:I32"/>
    <mergeCell ref="C33:E33"/>
    <mergeCell ref="H33:I33"/>
    <mergeCell ref="C28:E28"/>
    <mergeCell ref="H28:I28"/>
    <mergeCell ref="C29:E29"/>
    <mergeCell ref="H29:I29"/>
    <mergeCell ref="C30:E30"/>
    <mergeCell ref="H30:I30"/>
    <mergeCell ref="C25:E25"/>
    <mergeCell ref="H25:I25"/>
    <mergeCell ref="C26:E26"/>
    <mergeCell ref="H26:I26"/>
    <mergeCell ref="C27:E27"/>
    <mergeCell ref="H27:I27"/>
    <mergeCell ref="C22:E22"/>
    <mergeCell ref="H22:I22"/>
    <mergeCell ref="C23:E23"/>
    <mergeCell ref="H23:I23"/>
    <mergeCell ref="C24:E24"/>
    <mergeCell ref="H24:I24"/>
    <mergeCell ref="C19:E19"/>
    <mergeCell ref="H19:I19"/>
    <mergeCell ref="C20:E20"/>
    <mergeCell ref="H20:I20"/>
    <mergeCell ref="C21:E21"/>
    <mergeCell ref="H21:I21"/>
    <mergeCell ref="A15:I15"/>
    <mergeCell ref="A16:E16"/>
    <mergeCell ref="F16:I16"/>
    <mergeCell ref="C17:E17"/>
    <mergeCell ref="H17:I17"/>
    <mergeCell ref="C18:E18"/>
    <mergeCell ref="H18:I18"/>
    <mergeCell ref="A12:B12"/>
    <mergeCell ref="A13:B13"/>
    <mergeCell ref="C13:E13"/>
    <mergeCell ref="F12:H12"/>
    <mergeCell ref="A10:B10"/>
    <mergeCell ref="A11:B11"/>
    <mergeCell ref="F10:H10"/>
    <mergeCell ref="F11:H11"/>
    <mergeCell ref="A8:B8"/>
    <mergeCell ref="A9:B9"/>
    <mergeCell ref="F8:H8"/>
    <mergeCell ref="F9:H9"/>
    <mergeCell ref="A6:B6"/>
    <mergeCell ref="A7:B7"/>
    <mergeCell ref="F6:H6"/>
    <mergeCell ref="F7:H7"/>
    <mergeCell ref="A2:H2"/>
    <mergeCell ref="A3:F3"/>
    <mergeCell ref="G3:H3"/>
    <mergeCell ref="A4:B5"/>
    <mergeCell ref="F4:H5"/>
  </mergeCells>
  <pageMargins left="0.7" right="0.7" top="0.75" bottom="0.75" header="0.3" footer="0.3"/>
  <pageSetup paperSize="9" scale="77"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topLeftCell="A18" zoomScaleNormal="100" workbookViewId="0">
      <selection activeCell="C26" sqref="C26:E26"/>
    </sheetView>
  </sheetViews>
  <sheetFormatPr defaultColWidth="9.140625"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2" width="9.140625" style="125"/>
    <col min="13" max="13" width="9.5703125" style="125" bestFit="1" customWidth="1"/>
    <col min="14" max="14" width="9.140625" style="125"/>
    <col min="15" max="15" width="9.5703125" style="125" bestFit="1" customWidth="1"/>
    <col min="16" max="16384" width="9.140625" style="125"/>
  </cols>
  <sheetData>
    <row r="1" spans="1:16" ht="15.75" thickBot="1" x14ac:dyDescent="0.3"/>
    <row r="2" spans="1:16" ht="21.75" customHeight="1" x14ac:dyDescent="0.35">
      <c r="A2" s="589" t="s">
        <v>1123</v>
      </c>
      <c r="B2" s="590"/>
      <c r="C2" s="590"/>
      <c r="D2" s="590"/>
      <c r="E2" s="590"/>
      <c r="F2" s="590"/>
      <c r="G2" s="590"/>
      <c r="H2" s="591"/>
    </row>
    <row r="3" spans="1:16" ht="21.75" customHeight="1" thickBot="1" x14ac:dyDescent="0.3">
      <c r="A3" s="656" t="s">
        <v>748</v>
      </c>
      <c r="B3" s="657"/>
      <c r="C3" s="670"/>
      <c r="D3" s="670"/>
      <c r="E3" s="670"/>
      <c r="F3" s="670"/>
      <c r="G3" s="671">
        <v>282221</v>
      </c>
      <c r="H3" s="672"/>
    </row>
    <row r="4" spans="1:16" x14ac:dyDescent="0.25">
      <c r="A4" s="658"/>
      <c r="B4" s="673"/>
      <c r="C4" s="675" t="s">
        <v>0</v>
      </c>
      <c r="D4" s="606"/>
      <c r="E4" s="607"/>
      <c r="F4" s="675" t="s">
        <v>1081</v>
      </c>
      <c r="G4" s="606"/>
      <c r="H4" s="607"/>
    </row>
    <row r="5" spans="1:16" ht="15.75" thickBot="1" x14ac:dyDescent="0.3">
      <c r="A5" s="660"/>
      <c r="B5" s="674"/>
      <c r="C5" s="676"/>
      <c r="D5" s="677"/>
      <c r="E5" s="678"/>
      <c r="F5" s="676"/>
      <c r="G5" s="677"/>
      <c r="H5" s="678"/>
    </row>
    <row r="6" spans="1:16" ht="30.75" customHeight="1" x14ac:dyDescent="0.25">
      <c r="A6" s="583" t="s">
        <v>1124</v>
      </c>
      <c r="B6" s="664"/>
      <c r="C6" s="666">
        <v>163827.57999999999</v>
      </c>
      <c r="D6" s="667"/>
      <c r="E6" s="681"/>
      <c r="F6" s="666">
        <v>40585.360000000001</v>
      </c>
      <c r="G6" s="667"/>
      <c r="H6" s="668"/>
    </row>
    <row r="7" spans="1:16" x14ac:dyDescent="0.25">
      <c r="A7" s="585" t="s">
        <v>3</v>
      </c>
      <c r="B7" s="665"/>
      <c r="C7" s="669">
        <f>105631.79+176716.34</f>
        <v>282348.13</v>
      </c>
      <c r="D7" s="360"/>
      <c r="E7" s="541"/>
      <c r="F7" s="669">
        <v>0</v>
      </c>
      <c r="G7" s="360"/>
      <c r="H7" s="662"/>
      <c r="M7" s="201"/>
      <c r="N7" s="201"/>
      <c r="O7" s="201"/>
      <c r="P7" s="201"/>
    </row>
    <row r="8" spans="1:16" x14ac:dyDescent="0.25">
      <c r="A8" s="585" t="s">
        <v>625</v>
      </c>
      <c r="B8" s="665"/>
      <c r="C8" s="669">
        <f>14590.06+4289.06</f>
        <v>18879.12</v>
      </c>
      <c r="D8" s="360"/>
      <c r="E8" s="541"/>
      <c r="F8" s="669">
        <v>467.01</v>
      </c>
      <c r="G8" s="360"/>
      <c r="H8" s="662"/>
      <c r="M8" s="201"/>
      <c r="N8" s="201"/>
      <c r="O8" s="201"/>
      <c r="P8" s="201"/>
    </row>
    <row r="9" spans="1:16" x14ac:dyDescent="0.25">
      <c r="A9" s="585" t="s">
        <v>106</v>
      </c>
      <c r="B9" s="665"/>
      <c r="C9" s="669">
        <v>650</v>
      </c>
      <c r="D9" s="360"/>
      <c r="E9" s="541"/>
      <c r="F9" s="669">
        <v>0</v>
      </c>
      <c r="G9" s="360"/>
      <c r="H9" s="662"/>
    </row>
    <row r="10" spans="1:16" x14ac:dyDescent="0.25">
      <c r="A10" s="585" t="s">
        <v>996</v>
      </c>
      <c r="B10" s="665"/>
      <c r="C10" s="669">
        <v>0</v>
      </c>
      <c r="D10" s="360"/>
      <c r="E10" s="541"/>
      <c r="F10" s="669">
        <v>0</v>
      </c>
      <c r="G10" s="360"/>
      <c r="H10" s="662"/>
    </row>
    <row r="11" spans="1:16" x14ac:dyDescent="0.25">
      <c r="A11" s="585" t="s">
        <v>672</v>
      </c>
      <c r="B11" s="665"/>
      <c r="C11" s="669">
        <v>0</v>
      </c>
      <c r="D11" s="360"/>
      <c r="E11" s="541"/>
      <c r="F11" s="669">
        <v>0</v>
      </c>
      <c r="G11" s="360"/>
      <c r="H11" s="662"/>
    </row>
    <row r="12" spans="1:16" x14ac:dyDescent="0.25">
      <c r="A12" s="585" t="s">
        <v>6</v>
      </c>
      <c r="B12" s="665"/>
      <c r="C12" s="669">
        <v>372927.53</v>
      </c>
      <c r="D12" s="360"/>
      <c r="E12" s="541"/>
      <c r="F12" s="669">
        <v>23.35</v>
      </c>
      <c r="G12" s="360"/>
      <c r="H12" s="662"/>
    </row>
    <row r="13" spans="1:16" ht="36.75" customHeight="1" thickBot="1" x14ac:dyDescent="0.3">
      <c r="A13" s="602" t="s">
        <v>1125</v>
      </c>
      <c r="B13" s="679"/>
      <c r="C13" s="680">
        <f>C6+C7+C8+C9+C10+C11-C12</f>
        <v>92777.29999999993</v>
      </c>
      <c r="D13" s="422"/>
      <c r="E13" s="636"/>
      <c r="F13" s="680">
        <f>F6+F7+F8+F9+F10+F11-F12</f>
        <v>41029.020000000004</v>
      </c>
      <c r="G13" s="422"/>
      <c r="H13" s="663"/>
    </row>
    <row r="14" spans="1:16" ht="15.75" customHeight="1" thickBot="1" x14ac:dyDescent="0.3">
      <c r="C14" s="188"/>
      <c r="D14" s="188"/>
      <c r="E14" s="189"/>
      <c r="F14" s="189"/>
      <c r="G14" s="189"/>
      <c r="H14" s="189"/>
    </row>
    <row r="15" spans="1:16" ht="15.75" customHeight="1" thickBot="1" x14ac:dyDescent="0.3">
      <c r="A15" s="632" t="s">
        <v>7</v>
      </c>
      <c r="B15" s="630"/>
      <c r="C15" s="630"/>
      <c r="D15" s="630"/>
      <c r="E15" s="630"/>
      <c r="F15" s="630"/>
      <c r="G15" s="630"/>
      <c r="H15" s="630"/>
      <c r="I15" s="631"/>
    </row>
    <row r="16" spans="1:16" ht="15.75" thickBot="1" x14ac:dyDescent="0.3">
      <c r="A16" s="632" t="s">
        <v>0</v>
      </c>
      <c r="B16" s="630"/>
      <c r="C16" s="630"/>
      <c r="D16" s="630"/>
      <c r="E16" s="631"/>
      <c r="F16" s="633" t="s">
        <v>1081</v>
      </c>
      <c r="G16" s="634"/>
      <c r="H16" s="634"/>
      <c r="I16" s="635"/>
    </row>
    <row r="17" spans="1:9" x14ac:dyDescent="0.25">
      <c r="A17" s="111" t="s">
        <v>30</v>
      </c>
      <c r="B17" s="111" t="s">
        <v>31</v>
      </c>
      <c r="C17" s="380" t="s">
        <v>32</v>
      </c>
      <c r="D17" s="380"/>
      <c r="E17" s="380"/>
      <c r="F17" s="111" t="s">
        <v>30</v>
      </c>
      <c r="G17" s="111" t="s">
        <v>31</v>
      </c>
      <c r="H17" s="380" t="s">
        <v>32</v>
      </c>
      <c r="I17" s="380"/>
    </row>
    <row r="18" spans="1:9" x14ac:dyDescent="0.25">
      <c r="A18" s="149">
        <v>45078</v>
      </c>
      <c r="B18" s="184">
        <v>132</v>
      </c>
      <c r="C18" s="627" t="s">
        <v>529</v>
      </c>
      <c r="D18" s="627"/>
      <c r="E18" s="627"/>
      <c r="F18" s="149">
        <v>45079</v>
      </c>
      <c r="G18" s="185">
        <v>23.35</v>
      </c>
      <c r="H18" s="626" t="s">
        <v>1106</v>
      </c>
      <c r="I18" s="626"/>
    </row>
    <row r="19" spans="1:9" x14ac:dyDescent="0.25">
      <c r="A19" s="149">
        <v>45078</v>
      </c>
      <c r="B19" s="184">
        <v>132</v>
      </c>
      <c r="C19" s="627" t="s">
        <v>529</v>
      </c>
      <c r="D19" s="627"/>
      <c r="E19" s="627"/>
      <c r="F19" s="149"/>
      <c r="G19" s="185"/>
      <c r="H19" s="626"/>
      <c r="I19" s="626"/>
    </row>
    <row r="20" spans="1:9" x14ac:dyDescent="0.25">
      <c r="A20" s="149">
        <v>45079</v>
      </c>
      <c r="B20" s="184">
        <v>132</v>
      </c>
      <c r="C20" s="627" t="s">
        <v>529</v>
      </c>
      <c r="D20" s="627"/>
      <c r="E20" s="627"/>
      <c r="F20" s="149"/>
      <c r="G20" s="185"/>
      <c r="H20" s="626"/>
      <c r="I20" s="626"/>
    </row>
    <row r="21" spans="1:9" x14ac:dyDescent="0.25">
      <c r="A21" s="149">
        <v>45079</v>
      </c>
      <c r="B21" s="184">
        <v>132</v>
      </c>
      <c r="C21" s="627" t="s">
        <v>529</v>
      </c>
      <c r="D21" s="627"/>
      <c r="E21" s="627"/>
      <c r="F21" s="149"/>
      <c r="G21" s="185"/>
      <c r="H21" s="626"/>
      <c r="I21" s="626"/>
    </row>
    <row r="22" spans="1:9" x14ac:dyDescent="0.25">
      <c r="A22" s="149">
        <v>45080</v>
      </c>
      <c r="B22" s="184">
        <v>132</v>
      </c>
      <c r="C22" s="627" t="s">
        <v>529</v>
      </c>
      <c r="D22" s="627"/>
      <c r="E22" s="627"/>
      <c r="F22" s="149"/>
      <c r="G22" s="185"/>
      <c r="H22" s="626"/>
      <c r="I22" s="626"/>
    </row>
    <row r="23" spans="1:9" x14ac:dyDescent="0.25">
      <c r="A23" s="149">
        <v>45082</v>
      </c>
      <c r="B23" s="163">
        <v>5000</v>
      </c>
      <c r="C23" s="638" t="s">
        <v>1126</v>
      </c>
      <c r="D23" s="639"/>
      <c r="E23" s="640"/>
      <c r="F23" s="149"/>
      <c r="G23" s="185"/>
      <c r="H23" s="626"/>
      <c r="I23" s="626"/>
    </row>
    <row r="24" spans="1:9" x14ac:dyDescent="0.25">
      <c r="A24" s="149">
        <v>45082</v>
      </c>
      <c r="B24" s="163">
        <v>7811.6</v>
      </c>
      <c r="C24" s="491" t="s">
        <v>1127</v>
      </c>
      <c r="D24" s="512"/>
      <c r="E24" s="543"/>
      <c r="F24" s="149"/>
      <c r="G24" s="185"/>
      <c r="H24" s="626"/>
      <c r="I24" s="626"/>
    </row>
    <row r="25" spans="1:9" x14ac:dyDescent="0.25">
      <c r="A25" s="149">
        <v>45082</v>
      </c>
      <c r="B25" s="163">
        <v>2.67</v>
      </c>
      <c r="C25" s="638" t="s">
        <v>217</v>
      </c>
      <c r="D25" s="639"/>
      <c r="E25" s="640"/>
      <c r="F25" s="149"/>
      <c r="G25" s="185"/>
      <c r="H25" s="626"/>
      <c r="I25" s="626"/>
    </row>
    <row r="26" spans="1:9" x14ac:dyDescent="0.25">
      <c r="A26" s="149">
        <v>45082</v>
      </c>
      <c r="B26" s="163">
        <v>25515.119999999999</v>
      </c>
      <c r="C26" s="491" t="s">
        <v>1128</v>
      </c>
      <c r="D26" s="512"/>
      <c r="E26" s="543"/>
      <c r="F26" s="149"/>
      <c r="G26" s="185"/>
      <c r="H26" s="626"/>
      <c r="I26" s="626"/>
    </row>
    <row r="27" spans="1:9" x14ac:dyDescent="0.25">
      <c r="A27" s="149">
        <v>45082</v>
      </c>
      <c r="B27" s="163">
        <v>21978.560000000001</v>
      </c>
      <c r="C27" s="491" t="s">
        <v>1129</v>
      </c>
      <c r="D27" s="512"/>
      <c r="E27" s="543"/>
      <c r="F27" s="149"/>
      <c r="G27" s="185"/>
      <c r="H27" s="626"/>
      <c r="I27" s="626"/>
    </row>
    <row r="28" spans="1:9" x14ac:dyDescent="0.25">
      <c r="A28" s="149">
        <v>45082</v>
      </c>
      <c r="B28" s="163">
        <v>5.36</v>
      </c>
      <c r="C28" s="638" t="s">
        <v>217</v>
      </c>
      <c r="D28" s="639"/>
      <c r="E28" s="640"/>
      <c r="F28" s="149"/>
      <c r="G28" s="185"/>
      <c r="H28" s="626"/>
      <c r="I28" s="626"/>
    </row>
    <row r="29" spans="1:9" x14ac:dyDescent="0.25">
      <c r="A29" s="149">
        <v>45082</v>
      </c>
      <c r="B29" s="163">
        <v>5.36</v>
      </c>
      <c r="C29" s="638" t="s">
        <v>217</v>
      </c>
      <c r="D29" s="639"/>
      <c r="E29" s="640"/>
      <c r="F29" s="149"/>
      <c r="G29" s="185"/>
      <c r="H29" s="626"/>
      <c r="I29" s="626"/>
    </row>
    <row r="30" spans="1:9" x14ac:dyDescent="0.25">
      <c r="A30" s="149">
        <v>45082</v>
      </c>
      <c r="B30" s="184">
        <v>110741.9</v>
      </c>
      <c r="C30" s="638" t="s">
        <v>1130</v>
      </c>
      <c r="D30" s="639"/>
      <c r="E30" s="640"/>
      <c r="F30" s="149"/>
      <c r="G30" s="185"/>
      <c r="H30" s="626"/>
      <c r="I30" s="626"/>
    </row>
    <row r="31" spans="1:9" x14ac:dyDescent="0.25">
      <c r="A31" s="149">
        <v>45083</v>
      </c>
      <c r="B31" s="163">
        <v>2000</v>
      </c>
      <c r="C31" s="491" t="s">
        <v>628</v>
      </c>
      <c r="D31" s="512"/>
      <c r="E31" s="543"/>
      <c r="F31" s="149"/>
      <c r="G31" s="185"/>
      <c r="H31" s="626"/>
      <c r="I31" s="626"/>
    </row>
    <row r="32" spans="1:9" x14ac:dyDescent="0.25">
      <c r="A32" s="149">
        <v>45083</v>
      </c>
      <c r="B32" s="163">
        <v>620.54999999999995</v>
      </c>
      <c r="C32" s="638" t="s">
        <v>1131</v>
      </c>
      <c r="D32" s="639"/>
      <c r="E32" s="640"/>
      <c r="F32" s="149"/>
      <c r="G32" s="185"/>
      <c r="H32" s="626"/>
      <c r="I32" s="626"/>
    </row>
    <row r="33" spans="1:9" x14ac:dyDescent="0.25">
      <c r="A33" s="149">
        <v>45083</v>
      </c>
      <c r="B33" s="163">
        <v>1381.88</v>
      </c>
      <c r="C33" s="638" t="s">
        <v>1132</v>
      </c>
      <c r="D33" s="639"/>
      <c r="E33" s="640"/>
      <c r="F33" s="149"/>
      <c r="G33" s="185"/>
      <c r="H33" s="482"/>
      <c r="I33" s="482"/>
    </row>
    <row r="34" spans="1:9" x14ac:dyDescent="0.25">
      <c r="A34" s="149">
        <v>45083</v>
      </c>
      <c r="B34" s="163">
        <v>5.36</v>
      </c>
      <c r="C34" s="638" t="s">
        <v>217</v>
      </c>
      <c r="D34" s="639"/>
      <c r="E34" s="640"/>
      <c r="F34" s="149"/>
      <c r="G34" s="185"/>
      <c r="H34" s="626"/>
      <c r="I34" s="626"/>
    </row>
    <row r="35" spans="1:9" x14ac:dyDescent="0.25">
      <c r="A35" s="149">
        <v>45083</v>
      </c>
      <c r="B35" s="163">
        <v>5.36</v>
      </c>
      <c r="C35" s="638" t="s">
        <v>217</v>
      </c>
      <c r="D35" s="639"/>
      <c r="E35" s="640"/>
      <c r="F35" s="149"/>
      <c r="G35" s="185"/>
      <c r="H35" s="626"/>
      <c r="I35" s="626"/>
    </row>
    <row r="36" spans="1:9" x14ac:dyDescent="0.25">
      <c r="A36" s="149">
        <v>45083</v>
      </c>
      <c r="B36" s="163">
        <v>2.67</v>
      </c>
      <c r="C36" s="638" t="s">
        <v>217</v>
      </c>
      <c r="D36" s="639"/>
      <c r="E36" s="640"/>
      <c r="F36" s="149"/>
      <c r="G36" s="185"/>
      <c r="H36" s="626"/>
      <c r="I36" s="626"/>
    </row>
    <row r="37" spans="1:9" x14ac:dyDescent="0.25">
      <c r="A37" s="149">
        <v>45084</v>
      </c>
      <c r="B37" s="184">
        <v>132</v>
      </c>
      <c r="C37" s="651" t="s">
        <v>529</v>
      </c>
      <c r="D37" s="652"/>
      <c r="E37" s="653"/>
      <c r="F37" s="149"/>
      <c r="G37" s="185"/>
      <c r="H37" s="626"/>
      <c r="I37" s="626"/>
    </row>
    <row r="38" spans="1:9" x14ac:dyDescent="0.25">
      <c r="A38" s="149">
        <v>45085</v>
      </c>
      <c r="B38" s="184">
        <v>1000</v>
      </c>
      <c r="C38" s="491" t="s">
        <v>628</v>
      </c>
      <c r="D38" s="512"/>
      <c r="E38" s="543"/>
      <c r="F38" s="149"/>
      <c r="G38" s="185"/>
      <c r="H38" s="482"/>
      <c r="I38" s="482"/>
    </row>
    <row r="39" spans="1:9" x14ac:dyDescent="0.25">
      <c r="A39" s="149">
        <v>45085</v>
      </c>
      <c r="B39" s="184">
        <v>1233.73</v>
      </c>
      <c r="C39" s="638" t="s">
        <v>1133</v>
      </c>
      <c r="D39" s="639"/>
      <c r="E39" s="640"/>
      <c r="F39" s="149"/>
      <c r="G39" s="185"/>
      <c r="H39" s="626"/>
      <c r="I39" s="626"/>
    </row>
    <row r="40" spans="1:9" x14ac:dyDescent="0.25">
      <c r="A40" s="149">
        <v>45085</v>
      </c>
      <c r="B40" s="163">
        <v>1100</v>
      </c>
      <c r="C40" s="638" t="s">
        <v>1134</v>
      </c>
      <c r="D40" s="639"/>
      <c r="E40" s="640"/>
      <c r="F40" s="149"/>
      <c r="G40" s="185"/>
      <c r="H40" s="626"/>
      <c r="I40" s="626"/>
    </row>
    <row r="41" spans="1:9" x14ac:dyDescent="0.25">
      <c r="A41" s="149">
        <v>45085</v>
      </c>
      <c r="B41" s="163">
        <v>4</v>
      </c>
      <c r="C41" s="638" t="s">
        <v>217</v>
      </c>
      <c r="D41" s="639"/>
      <c r="E41" s="640"/>
      <c r="F41" s="149"/>
      <c r="G41" s="185"/>
      <c r="H41" s="626"/>
      <c r="I41" s="626"/>
    </row>
    <row r="42" spans="1:9" x14ac:dyDescent="0.25">
      <c r="A42" s="149">
        <v>45085</v>
      </c>
      <c r="B42" s="163">
        <v>5.36</v>
      </c>
      <c r="C42" s="638" t="s">
        <v>217</v>
      </c>
      <c r="D42" s="639"/>
      <c r="E42" s="640"/>
      <c r="F42" s="149"/>
      <c r="G42" s="185"/>
      <c r="H42" s="626"/>
      <c r="I42" s="626"/>
    </row>
    <row r="43" spans="1:9" x14ac:dyDescent="0.25">
      <c r="A43" s="149">
        <v>45085</v>
      </c>
      <c r="B43" s="163">
        <v>5.36</v>
      </c>
      <c r="C43" s="638" t="s">
        <v>217</v>
      </c>
      <c r="D43" s="639"/>
      <c r="E43" s="640"/>
      <c r="F43" s="149"/>
      <c r="G43" s="185"/>
      <c r="H43" s="482"/>
      <c r="I43" s="482"/>
    </row>
    <row r="44" spans="1:9" x14ac:dyDescent="0.25">
      <c r="A44" s="149">
        <v>45085</v>
      </c>
      <c r="B44" s="163">
        <v>320</v>
      </c>
      <c r="C44" s="491" t="s">
        <v>239</v>
      </c>
      <c r="D44" s="512"/>
      <c r="E44" s="543"/>
      <c r="F44" s="149"/>
      <c r="G44" s="185"/>
      <c r="H44" s="626"/>
      <c r="I44" s="626"/>
    </row>
    <row r="45" spans="1:9" x14ac:dyDescent="0.25">
      <c r="A45" s="149">
        <v>45086</v>
      </c>
      <c r="B45" s="184">
        <v>3500</v>
      </c>
      <c r="C45" s="491" t="s">
        <v>628</v>
      </c>
      <c r="D45" s="512"/>
      <c r="E45" s="543"/>
      <c r="F45" s="149"/>
      <c r="G45" s="162"/>
      <c r="H45" s="482"/>
      <c r="I45" s="482"/>
    </row>
    <row r="46" spans="1:9" x14ac:dyDescent="0.25">
      <c r="A46" s="149">
        <v>45086</v>
      </c>
      <c r="B46" s="163">
        <v>6000.01</v>
      </c>
      <c r="C46" s="638" t="s">
        <v>1135</v>
      </c>
      <c r="D46" s="639"/>
      <c r="E46" s="640"/>
      <c r="F46" s="149"/>
      <c r="G46" s="162"/>
      <c r="H46" s="482"/>
      <c r="I46" s="482"/>
    </row>
    <row r="47" spans="1:9" x14ac:dyDescent="0.25">
      <c r="A47" s="149">
        <v>45086</v>
      </c>
      <c r="B47" s="163">
        <v>8.0299999999999994</v>
      </c>
      <c r="C47" s="638" t="s">
        <v>217</v>
      </c>
      <c r="D47" s="639"/>
      <c r="E47" s="640"/>
      <c r="F47" s="149"/>
      <c r="G47" s="200"/>
      <c r="H47" s="626"/>
      <c r="I47" s="626"/>
    </row>
    <row r="48" spans="1:9" x14ac:dyDescent="0.25">
      <c r="A48" s="149">
        <v>45086</v>
      </c>
      <c r="B48" s="163">
        <v>5.36</v>
      </c>
      <c r="C48" s="638" t="s">
        <v>217</v>
      </c>
      <c r="D48" s="639"/>
      <c r="E48" s="640"/>
      <c r="F48" s="149"/>
      <c r="G48" s="163"/>
      <c r="H48" s="626"/>
      <c r="I48" s="626"/>
    </row>
    <row r="49" spans="1:9" x14ac:dyDescent="0.25">
      <c r="A49" s="149">
        <v>45088</v>
      </c>
      <c r="B49" s="184">
        <v>132</v>
      </c>
      <c r="C49" s="651" t="s">
        <v>529</v>
      </c>
      <c r="D49" s="652"/>
      <c r="E49" s="653"/>
      <c r="F49" s="149"/>
      <c r="G49" s="187"/>
      <c r="H49" s="626"/>
      <c r="I49" s="626"/>
    </row>
    <row r="50" spans="1:9" x14ac:dyDescent="0.25">
      <c r="A50" s="149">
        <v>45089</v>
      </c>
      <c r="B50" s="184">
        <v>3000</v>
      </c>
      <c r="C50" s="491" t="s">
        <v>628</v>
      </c>
      <c r="D50" s="512"/>
      <c r="E50" s="543"/>
      <c r="F50" s="149"/>
      <c r="G50" s="162"/>
      <c r="H50" s="626"/>
      <c r="I50" s="626"/>
    </row>
    <row r="51" spans="1:9" x14ac:dyDescent="0.25">
      <c r="A51" s="149">
        <v>45089</v>
      </c>
      <c r="B51" s="163">
        <v>6000</v>
      </c>
      <c r="C51" s="491" t="s">
        <v>628</v>
      </c>
      <c r="D51" s="512"/>
      <c r="E51" s="543"/>
      <c r="F51" s="149"/>
      <c r="G51" s="163"/>
      <c r="H51" s="482"/>
      <c r="I51" s="482"/>
    </row>
    <row r="52" spans="1:9" x14ac:dyDescent="0.25">
      <c r="A52" s="149">
        <v>45089</v>
      </c>
      <c r="B52" s="163">
        <v>5.36</v>
      </c>
      <c r="C52" s="638" t="s">
        <v>217</v>
      </c>
      <c r="D52" s="639"/>
      <c r="E52" s="640"/>
      <c r="F52" s="149"/>
      <c r="G52" s="162"/>
      <c r="H52" s="482"/>
      <c r="I52" s="482"/>
    </row>
    <row r="53" spans="1:9" x14ac:dyDescent="0.25">
      <c r="A53" s="149">
        <v>45089</v>
      </c>
      <c r="B53" s="163">
        <v>8.0299999999999994</v>
      </c>
      <c r="C53" s="638" t="s">
        <v>217</v>
      </c>
      <c r="D53" s="639"/>
      <c r="E53" s="640"/>
      <c r="F53" s="149"/>
      <c r="G53" s="171"/>
      <c r="H53" s="650"/>
      <c r="I53" s="640"/>
    </row>
    <row r="54" spans="1:9" x14ac:dyDescent="0.25">
      <c r="A54" s="149">
        <v>45089</v>
      </c>
      <c r="B54" s="163">
        <v>169.8</v>
      </c>
      <c r="C54" s="491" t="s">
        <v>273</v>
      </c>
      <c r="D54" s="512"/>
      <c r="E54" s="543"/>
      <c r="F54" s="149"/>
      <c r="G54" s="162"/>
      <c r="H54" s="626"/>
      <c r="I54" s="626"/>
    </row>
    <row r="55" spans="1:9" x14ac:dyDescent="0.25">
      <c r="A55" s="149">
        <v>45091</v>
      </c>
      <c r="B55" s="163">
        <v>1500</v>
      </c>
      <c r="C55" s="491" t="s">
        <v>628</v>
      </c>
      <c r="D55" s="512"/>
      <c r="E55" s="543"/>
      <c r="F55" s="149"/>
      <c r="G55" s="162"/>
      <c r="H55" s="626"/>
      <c r="I55" s="626"/>
    </row>
    <row r="56" spans="1:9" x14ac:dyDescent="0.25">
      <c r="A56" s="149">
        <v>45091</v>
      </c>
      <c r="B56" s="184">
        <v>10000</v>
      </c>
      <c r="C56" s="638" t="s">
        <v>736</v>
      </c>
      <c r="D56" s="639"/>
      <c r="E56" s="640"/>
      <c r="F56" s="149"/>
      <c r="G56" s="163"/>
      <c r="H56" s="482"/>
      <c r="I56" s="482"/>
    </row>
    <row r="57" spans="1:9" x14ac:dyDescent="0.25">
      <c r="A57" s="149">
        <v>45091</v>
      </c>
      <c r="B57" s="163">
        <v>5.36</v>
      </c>
      <c r="C57" s="638" t="s">
        <v>217</v>
      </c>
      <c r="D57" s="639"/>
      <c r="E57" s="640"/>
      <c r="F57" s="149"/>
      <c r="G57" s="171"/>
      <c r="H57" s="650"/>
      <c r="I57" s="640"/>
    </row>
    <row r="58" spans="1:9" x14ac:dyDescent="0.25">
      <c r="A58" s="149">
        <v>45091</v>
      </c>
      <c r="B58" s="163">
        <v>2.67</v>
      </c>
      <c r="C58" s="638" t="s">
        <v>217</v>
      </c>
      <c r="D58" s="639"/>
      <c r="E58" s="640"/>
      <c r="F58" s="149"/>
      <c r="G58" s="162"/>
      <c r="H58" s="626"/>
      <c r="I58" s="626"/>
    </row>
    <row r="59" spans="1:9" x14ac:dyDescent="0.25">
      <c r="A59" s="149">
        <v>45092</v>
      </c>
      <c r="B59" s="163">
        <v>7497</v>
      </c>
      <c r="C59" s="491" t="s">
        <v>1025</v>
      </c>
      <c r="D59" s="512"/>
      <c r="E59" s="543"/>
      <c r="F59" s="149"/>
      <c r="G59" s="162"/>
      <c r="H59" s="626"/>
      <c r="I59" s="626"/>
    </row>
    <row r="60" spans="1:9" x14ac:dyDescent="0.25">
      <c r="A60" s="149">
        <v>45092</v>
      </c>
      <c r="B60" s="184">
        <v>132</v>
      </c>
      <c r="C60" s="651" t="s">
        <v>529</v>
      </c>
      <c r="D60" s="652"/>
      <c r="E60" s="653"/>
      <c r="F60" s="149"/>
      <c r="G60" s="162"/>
      <c r="H60" s="626"/>
      <c r="I60" s="626"/>
    </row>
    <row r="61" spans="1:9" x14ac:dyDescent="0.25">
      <c r="A61" s="149">
        <v>45092</v>
      </c>
      <c r="B61" s="163">
        <v>1694.95</v>
      </c>
      <c r="C61" s="638" t="s">
        <v>1136</v>
      </c>
      <c r="D61" s="639"/>
      <c r="E61" s="640"/>
      <c r="F61" s="149"/>
      <c r="G61" s="162"/>
      <c r="H61" s="626"/>
      <c r="I61" s="626"/>
    </row>
    <row r="62" spans="1:9" x14ac:dyDescent="0.25">
      <c r="A62" s="149">
        <v>45093</v>
      </c>
      <c r="B62" s="184">
        <v>186</v>
      </c>
      <c r="C62" s="491" t="s">
        <v>1025</v>
      </c>
      <c r="D62" s="512"/>
      <c r="E62" s="543"/>
      <c r="F62" s="149"/>
      <c r="G62" s="162"/>
      <c r="H62" s="654"/>
      <c r="I62" s="655"/>
    </row>
    <row r="63" spans="1:9" x14ac:dyDescent="0.25">
      <c r="A63" s="149">
        <v>45093</v>
      </c>
      <c r="B63" s="184">
        <v>132</v>
      </c>
      <c r="C63" s="651" t="s">
        <v>529</v>
      </c>
      <c r="D63" s="652"/>
      <c r="E63" s="653"/>
      <c r="F63" s="149"/>
      <c r="G63" s="162"/>
      <c r="H63" s="654"/>
      <c r="I63" s="655"/>
    </row>
    <row r="64" spans="1:9" x14ac:dyDescent="0.25">
      <c r="A64" s="149">
        <v>45095</v>
      </c>
      <c r="B64" s="184">
        <v>132</v>
      </c>
      <c r="C64" s="651" t="s">
        <v>529</v>
      </c>
      <c r="D64" s="652"/>
      <c r="E64" s="653"/>
      <c r="F64" s="149"/>
      <c r="G64" s="162"/>
      <c r="H64" s="654"/>
      <c r="I64" s="655"/>
    </row>
    <row r="65" spans="1:9" x14ac:dyDescent="0.25">
      <c r="A65" s="149">
        <v>45096</v>
      </c>
      <c r="B65" s="184">
        <v>5000</v>
      </c>
      <c r="C65" s="491" t="s">
        <v>628</v>
      </c>
      <c r="D65" s="512"/>
      <c r="E65" s="543"/>
      <c r="F65" s="149"/>
      <c r="G65" s="162"/>
      <c r="H65" s="654"/>
      <c r="I65" s="655"/>
    </row>
    <row r="66" spans="1:9" x14ac:dyDescent="0.25">
      <c r="A66" s="149">
        <v>45096</v>
      </c>
      <c r="B66" s="163">
        <v>8.0299999999999994</v>
      </c>
      <c r="C66" s="638" t="s">
        <v>217</v>
      </c>
      <c r="D66" s="639"/>
      <c r="E66" s="640"/>
      <c r="F66" s="149"/>
      <c r="G66" s="162"/>
      <c r="H66" s="654"/>
      <c r="I66" s="655"/>
    </row>
    <row r="67" spans="1:9" x14ac:dyDescent="0.25">
      <c r="A67" s="149">
        <v>45096</v>
      </c>
      <c r="B67" s="163">
        <v>8.0299999999999994</v>
      </c>
      <c r="C67" s="638" t="s">
        <v>217</v>
      </c>
      <c r="D67" s="639"/>
      <c r="E67" s="640"/>
      <c r="F67" s="149"/>
      <c r="G67" s="162"/>
      <c r="H67" s="202"/>
      <c r="I67" s="203"/>
    </row>
    <row r="68" spans="1:9" x14ac:dyDescent="0.25">
      <c r="A68" s="149">
        <v>45097</v>
      </c>
      <c r="B68" s="184">
        <v>132</v>
      </c>
      <c r="C68" s="651" t="s">
        <v>529</v>
      </c>
      <c r="D68" s="652"/>
      <c r="E68" s="653"/>
      <c r="F68" s="149"/>
      <c r="G68" s="162"/>
      <c r="H68" s="202"/>
      <c r="I68" s="203"/>
    </row>
    <row r="69" spans="1:9" x14ac:dyDescent="0.25">
      <c r="A69" s="149">
        <v>45098</v>
      </c>
      <c r="B69" s="163">
        <v>5.35</v>
      </c>
      <c r="C69" s="638" t="s">
        <v>217</v>
      </c>
      <c r="D69" s="639"/>
      <c r="E69" s="640"/>
      <c r="F69" s="196"/>
      <c r="G69" s="196"/>
      <c r="H69" s="649"/>
      <c r="I69" s="649"/>
    </row>
    <row r="70" spans="1:9" x14ac:dyDescent="0.25">
      <c r="A70" s="149">
        <v>45098</v>
      </c>
      <c r="B70" s="163">
        <v>10000</v>
      </c>
      <c r="C70" s="651" t="s">
        <v>1006</v>
      </c>
      <c r="D70" s="652"/>
      <c r="E70" s="653"/>
      <c r="F70" s="196"/>
      <c r="G70" s="196"/>
      <c r="H70" s="204"/>
      <c r="I70" s="205"/>
    </row>
    <row r="71" spans="1:9" x14ac:dyDescent="0.25">
      <c r="A71" s="149">
        <v>45099</v>
      </c>
      <c r="B71" s="184">
        <v>2160</v>
      </c>
      <c r="C71" s="638" t="s">
        <v>1137</v>
      </c>
      <c r="D71" s="639"/>
      <c r="E71" s="640"/>
      <c r="F71" s="196"/>
      <c r="G71" s="196"/>
      <c r="H71" s="204"/>
      <c r="I71" s="205"/>
    </row>
    <row r="72" spans="1:9" x14ac:dyDescent="0.25">
      <c r="A72" s="149">
        <v>45099</v>
      </c>
      <c r="B72" s="163">
        <v>8.0299999999999994</v>
      </c>
      <c r="C72" s="638" t="s">
        <v>217</v>
      </c>
      <c r="D72" s="639"/>
      <c r="E72" s="640"/>
      <c r="F72" s="196"/>
      <c r="G72" s="196"/>
      <c r="H72" s="204"/>
      <c r="I72" s="205"/>
    </row>
    <row r="73" spans="1:9" x14ac:dyDescent="0.25">
      <c r="A73" s="149">
        <v>45099</v>
      </c>
      <c r="B73" s="184">
        <v>132</v>
      </c>
      <c r="C73" s="651" t="s">
        <v>529</v>
      </c>
      <c r="D73" s="652"/>
      <c r="E73" s="653"/>
      <c r="F73" s="196"/>
      <c r="G73" s="196"/>
      <c r="H73" s="204"/>
      <c r="I73" s="205"/>
    </row>
    <row r="74" spans="1:9" x14ac:dyDescent="0.25">
      <c r="A74" s="149">
        <v>45100</v>
      </c>
      <c r="B74" s="184">
        <v>132</v>
      </c>
      <c r="C74" s="651" t="s">
        <v>529</v>
      </c>
      <c r="D74" s="652"/>
      <c r="E74" s="653"/>
      <c r="F74" s="196"/>
      <c r="G74" s="196"/>
      <c r="H74" s="204"/>
      <c r="I74" s="205"/>
    </row>
    <row r="75" spans="1:9" x14ac:dyDescent="0.25">
      <c r="A75" s="149">
        <v>45101</v>
      </c>
      <c r="B75" s="184">
        <v>132</v>
      </c>
      <c r="C75" s="651" t="s">
        <v>529</v>
      </c>
      <c r="D75" s="652"/>
      <c r="E75" s="653"/>
      <c r="F75" s="196"/>
      <c r="G75" s="196"/>
      <c r="H75" s="204"/>
      <c r="I75" s="205"/>
    </row>
    <row r="76" spans="1:9" x14ac:dyDescent="0.25">
      <c r="A76" s="149">
        <v>45102</v>
      </c>
      <c r="B76" s="184">
        <v>132</v>
      </c>
      <c r="C76" s="651" t="s">
        <v>529</v>
      </c>
      <c r="D76" s="652"/>
      <c r="E76" s="653"/>
      <c r="F76" s="196"/>
      <c r="G76" s="196"/>
      <c r="H76" s="204"/>
      <c r="I76" s="205"/>
    </row>
    <row r="77" spans="1:9" x14ac:dyDescent="0.25">
      <c r="A77" s="149">
        <v>45103</v>
      </c>
      <c r="B77" s="184">
        <v>389</v>
      </c>
      <c r="C77" s="627" t="s">
        <v>1058</v>
      </c>
      <c r="D77" s="627"/>
      <c r="E77" s="627"/>
      <c r="F77" s="196"/>
      <c r="G77" s="196"/>
      <c r="H77" s="204"/>
      <c r="I77" s="205"/>
    </row>
    <row r="78" spans="1:9" x14ac:dyDescent="0.25">
      <c r="A78" s="149">
        <v>45103</v>
      </c>
      <c r="B78" s="163">
        <v>5.36</v>
      </c>
      <c r="C78" s="638" t="s">
        <v>217</v>
      </c>
      <c r="D78" s="639"/>
      <c r="E78" s="640"/>
      <c r="F78" s="196"/>
      <c r="G78" s="196"/>
      <c r="H78" s="204"/>
      <c r="I78" s="205"/>
    </row>
    <row r="79" spans="1:9" x14ac:dyDescent="0.25">
      <c r="A79" s="149">
        <v>45103</v>
      </c>
      <c r="B79" s="163">
        <v>7000</v>
      </c>
      <c r="C79" s="491" t="s">
        <v>1138</v>
      </c>
      <c r="D79" s="512"/>
      <c r="E79" s="543"/>
      <c r="F79" s="196"/>
      <c r="G79" s="196"/>
      <c r="H79" s="204"/>
      <c r="I79" s="205"/>
    </row>
    <row r="80" spans="1:9" x14ac:dyDescent="0.25">
      <c r="A80" s="149">
        <v>45103</v>
      </c>
      <c r="B80" s="163">
        <v>5.36</v>
      </c>
      <c r="C80" s="638" t="s">
        <v>217</v>
      </c>
      <c r="D80" s="639"/>
      <c r="E80" s="640"/>
      <c r="F80" s="196"/>
      <c r="G80" s="196"/>
      <c r="H80" s="204"/>
      <c r="I80" s="205"/>
    </row>
    <row r="81" spans="1:9" x14ac:dyDescent="0.25">
      <c r="A81" s="149">
        <v>45103</v>
      </c>
      <c r="B81" s="163">
        <v>2183.5</v>
      </c>
      <c r="C81" s="651" t="s">
        <v>1006</v>
      </c>
      <c r="D81" s="652"/>
      <c r="E81" s="653"/>
      <c r="F81" s="196"/>
      <c r="G81" s="196"/>
      <c r="H81" s="204"/>
      <c r="I81" s="205"/>
    </row>
    <row r="82" spans="1:9" x14ac:dyDescent="0.25">
      <c r="A82" s="149">
        <v>45103</v>
      </c>
      <c r="B82" s="187">
        <v>108427.08</v>
      </c>
      <c r="C82" s="638" t="s">
        <v>1139</v>
      </c>
      <c r="D82" s="639"/>
      <c r="E82" s="640"/>
      <c r="F82" s="196"/>
      <c r="G82" s="196"/>
      <c r="H82" s="204"/>
      <c r="I82" s="205"/>
    </row>
    <row r="83" spans="1:9" x14ac:dyDescent="0.25">
      <c r="A83" s="149">
        <v>45103</v>
      </c>
      <c r="B83" s="163">
        <v>2.67</v>
      </c>
      <c r="C83" s="638" t="s">
        <v>217</v>
      </c>
      <c r="D83" s="639"/>
      <c r="E83" s="640"/>
      <c r="F83" s="196"/>
      <c r="G83" s="196"/>
      <c r="H83" s="204"/>
      <c r="I83" s="205"/>
    </row>
    <row r="84" spans="1:9" x14ac:dyDescent="0.25">
      <c r="A84" s="149">
        <v>45103</v>
      </c>
      <c r="B84" s="163">
        <v>2835</v>
      </c>
      <c r="C84" s="491" t="s">
        <v>692</v>
      </c>
      <c r="D84" s="512"/>
      <c r="E84" s="543"/>
      <c r="F84" s="196"/>
      <c r="G84" s="196"/>
      <c r="H84" s="204"/>
      <c r="I84" s="205"/>
    </row>
    <row r="85" spans="1:9" x14ac:dyDescent="0.25">
      <c r="A85" s="149">
        <v>45103</v>
      </c>
      <c r="B85" s="163">
        <v>2835</v>
      </c>
      <c r="C85" s="491" t="s">
        <v>693</v>
      </c>
      <c r="D85" s="512"/>
      <c r="E85" s="543"/>
      <c r="F85" s="196"/>
      <c r="G85" s="196"/>
      <c r="H85" s="204"/>
      <c r="I85" s="205"/>
    </row>
    <row r="86" spans="1:9" x14ac:dyDescent="0.25">
      <c r="A86" s="149">
        <v>45103</v>
      </c>
      <c r="B86" s="163">
        <v>5.36</v>
      </c>
      <c r="C86" s="638" t="s">
        <v>217</v>
      </c>
      <c r="D86" s="639"/>
      <c r="E86" s="640"/>
      <c r="F86" s="196"/>
      <c r="G86" s="196"/>
      <c r="H86" s="204"/>
      <c r="I86" s="205"/>
    </row>
    <row r="87" spans="1:9" x14ac:dyDescent="0.25">
      <c r="A87" s="149">
        <v>45103</v>
      </c>
      <c r="B87" s="163">
        <v>2835</v>
      </c>
      <c r="C87" s="491" t="s">
        <v>289</v>
      </c>
      <c r="D87" s="512"/>
      <c r="E87" s="543"/>
      <c r="F87" s="196"/>
      <c r="G87" s="196"/>
      <c r="H87" s="204"/>
      <c r="I87" s="205"/>
    </row>
    <row r="88" spans="1:9" x14ac:dyDescent="0.25">
      <c r="A88" s="149">
        <v>45103</v>
      </c>
      <c r="B88" s="163">
        <v>5.35</v>
      </c>
      <c r="C88" s="638" t="s">
        <v>217</v>
      </c>
      <c r="D88" s="639"/>
      <c r="E88" s="640"/>
      <c r="F88" s="196"/>
      <c r="G88" s="196"/>
      <c r="H88" s="204"/>
      <c r="I88" s="205"/>
    </row>
    <row r="89" spans="1:9" x14ac:dyDescent="0.25">
      <c r="A89" s="149">
        <v>45103</v>
      </c>
      <c r="B89" s="163">
        <v>8506</v>
      </c>
      <c r="C89" s="491" t="s">
        <v>397</v>
      </c>
      <c r="D89" s="512"/>
      <c r="E89" s="543"/>
      <c r="F89" s="196"/>
      <c r="G89" s="196"/>
      <c r="H89" s="204"/>
      <c r="I89" s="205"/>
    </row>
    <row r="90" spans="1:9" x14ac:dyDescent="0.25">
      <c r="A90" s="149">
        <v>45105</v>
      </c>
      <c r="B90" s="184">
        <v>132</v>
      </c>
      <c r="C90" s="651" t="s">
        <v>529</v>
      </c>
      <c r="D90" s="652"/>
      <c r="E90" s="653"/>
      <c r="F90" s="196"/>
      <c r="G90" s="196"/>
      <c r="H90" s="204"/>
      <c r="I90" s="205"/>
    </row>
    <row r="91" spans="1:9" x14ac:dyDescent="0.25">
      <c r="A91" s="149">
        <v>45105</v>
      </c>
      <c r="B91" s="184">
        <v>132</v>
      </c>
      <c r="C91" s="651" t="s">
        <v>529</v>
      </c>
      <c r="D91" s="652"/>
      <c r="E91" s="653"/>
      <c r="F91" s="196"/>
      <c r="G91" s="196"/>
      <c r="H91" s="204"/>
      <c r="I91" s="205"/>
    </row>
    <row r="92" spans="1:9" x14ac:dyDescent="0.25">
      <c r="A92" s="149">
        <v>45105</v>
      </c>
      <c r="B92" s="184">
        <v>132</v>
      </c>
      <c r="C92" s="651" t="s">
        <v>529</v>
      </c>
      <c r="D92" s="652"/>
      <c r="E92" s="653"/>
      <c r="F92" s="127"/>
      <c r="G92" s="127"/>
      <c r="H92" s="535"/>
      <c r="I92" s="536"/>
    </row>
  </sheetData>
  <mergeCells count="161">
    <mergeCell ref="C84:E84"/>
    <mergeCell ref="C85:E85"/>
    <mergeCell ref="C92:E92"/>
    <mergeCell ref="H92:I92"/>
    <mergeCell ref="C86:E86"/>
    <mergeCell ref="C87:E87"/>
    <mergeCell ref="C88:E88"/>
    <mergeCell ref="C89:E89"/>
    <mergeCell ref="C90:E90"/>
    <mergeCell ref="C91:E91"/>
    <mergeCell ref="C78:E78"/>
    <mergeCell ref="C79:E79"/>
    <mergeCell ref="C80:E80"/>
    <mergeCell ref="C81:E81"/>
    <mergeCell ref="C82:E82"/>
    <mergeCell ref="C83:E83"/>
    <mergeCell ref="C72:E72"/>
    <mergeCell ref="C73:E73"/>
    <mergeCell ref="C74:E74"/>
    <mergeCell ref="C75:E75"/>
    <mergeCell ref="C76:E76"/>
    <mergeCell ref="C77:E77"/>
    <mergeCell ref="C67:E67"/>
    <mergeCell ref="C68:E68"/>
    <mergeCell ref="C69:E69"/>
    <mergeCell ref="H69:I69"/>
    <mergeCell ref="C70:E70"/>
    <mergeCell ref="C71:E71"/>
    <mergeCell ref="C64:E64"/>
    <mergeCell ref="H64:I64"/>
    <mergeCell ref="C65:E65"/>
    <mergeCell ref="H65:I65"/>
    <mergeCell ref="C66:E66"/>
    <mergeCell ref="H66:I66"/>
    <mergeCell ref="C61:E61"/>
    <mergeCell ref="H61:I61"/>
    <mergeCell ref="C62:E62"/>
    <mergeCell ref="H62:I62"/>
    <mergeCell ref="C63:E63"/>
    <mergeCell ref="H63:I63"/>
    <mergeCell ref="C58:E58"/>
    <mergeCell ref="H58:I58"/>
    <mergeCell ref="C59:E59"/>
    <mergeCell ref="H59:I59"/>
    <mergeCell ref="C60:E60"/>
    <mergeCell ref="H60:I60"/>
    <mergeCell ref="C55:E55"/>
    <mergeCell ref="H55:I55"/>
    <mergeCell ref="C56:E56"/>
    <mergeCell ref="H56:I56"/>
    <mergeCell ref="C57:E57"/>
    <mergeCell ref="H57:I57"/>
    <mergeCell ref="C52:E52"/>
    <mergeCell ref="H52:I52"/>
    <mergeCell ref="C53:E53"/>
    <mergeCell ref="H53:I53"/>
    <mergeCell ref="C54:E54"/>
    <mergeCell ref="H54:I54"/>
    <mergeCell ref="C49:E49"/>
    <mergeCell ref="H49:I49"/>
    <mergeCell ref="C50:E50"/>
    <mergeCell ref="H50:I50"/>
    <mergeCell ref="C51:E51"/>
    <mergeCell ref="H51:I51"/>
    <mergeCell ref="C46:E46"/>
    <mergeCell ref="H46:I46"/>
    <mergeCell ref="C47:E47"/>
    <mergeCell ref="H47:I47"/>
    <mergeCell ref="C48:E48"/>
    <mergeCell ref="H48:I48"/>
    <mergeCell ref="C43:E43"/>
    <mergeCell ref="H43:I43"/>
    <mergeCell ref="C44:E44"/>
    <mergeCell ref="H44:I44"/>
    <mergeCell ref="C45:E45"/>
    <mergeCell ref="H45:I45"/>
    <mergeCell ref="C40:E40"/>
    <mergeCell ref="H40:I40"/>
    <mergeCell ref="C41:E41"/>
    <mergeCell ref="H41:I41"/>
    <mergeCell ref="C42:E42"/>
    <mergeCell ref="H42:I42"/>
    <mergeCell ref="C37:E37"/>
    <mergeCell ref="H37:I37"/>
    <mergeCell ref="C38:E38"/>
    <mergeCell ref="H38:I38"/>
    <mergeCell ref="C39:E39"/>
    <mergeCell ref="H39:I39"/>
    <mergeCell ref="C34:E34"/>
    <mergeCell ref="H34:I34"/>
    <mergeCell ref="C35:E35"/>
    <mergeCell ref="H35:I35"/>
    <mergeCell ref="C36:E36"/>
    <mergeCell ref="H36:I36"/>
    <mergeCell ref="C31:E31"/>
    <mergeCell ref="H31:I31"/>
    <mergeCell ref="C32:E32"/>
    <mergeCell ref="H32:I32"/>
    <mergeCell ref="C33:E33"/>
    <mergeCell ref="H33:I33"/>
    <mergeCell ref="C28:E28"/>
    <mergeCell ref="H28:I28"/>
    <mergeCell ref="C29:E29"/>
    <mergeCell ref="H29:I29"/>
    <mergeCell ref="C30:E30"/>
    <mergeCell ref="H30:I30"/>
    <mergeCell ref="C25:E25"/>
    <mergeCell ref="H25:I25"/>
    <mergeCell ref="C26:E26"/>
    <mergeCell ref="H26:I26"/>
    <mergeCell ref="C27:E27"/>
    <mergeCell ref="H27:I27"/>
    <mergeCell ref="C22:E22"/>
    <mergeCell ref="H22:I22"/>
    <mergeCell ref="C23:E23"/>
    <mergeCell ref="H23:I23"/>
    <mergeCell ref="C24:E24"/>
    <mergeCell ref="H24:I24"/>
    <mergeCell ref="C19:E19"/>
    <mergeCell ref="H19:I19"/>
    <mergeCell ref="C20:E20"/>
    <mergeCell ref="H20:I20"/>
    <mergeCell ref="C21:E21"/>
    <mergeCell ref="H21:I21"/>
    <mergeCell ref="A15:I15"/>
    <mergeCell ref="A16:E16"/>
    <mergeCell ref="F16:I16"/>
    <mergeCell ref="C17:E17"/>
    <mergeCell ref="H17:I17"/>
    <mergeCell ref="C18:E18"/>
    <mergeCell ref="H18:I18"/>
    <mergeCell ref="A12:B12"/>
    <mergeCell ref="C12:E12"/>
    <mergeCell ref="F12:H12"/>
    <mergeCell ref="A13:B13"/>
    <mergeCell ref="C13:E13"/>
    <mergeCell ref="F13:H13"/>
    <mergeCell ref="A10:B10"/>
    <mergeCell ref="C10:E10"/>
    <mergeCell ref="F10:H10"/>
    <mergeCell ref="A11:B11"/>
    <mergeCell ref="C11:E11"/>
    <mergeCell ref="F11:H11"/>
    <mergeCell ref="A9:B9"/>
    <mergeCell ref="C9:E9"/>
    <mergeCell ref="F9:H9"/>
    <mergeCell ref="A6:B6"/>
    <mergeCell ref="C6:E6"/>
    <mergeCell ref="F6:H6"/>
    <mergeCell ref="A7:B7"/>
    <mergeCell ref="C7:E7"/>
    <mergeCell ref="F7:H7"/>
    <mergeCell ref="A2:H2"/>
    <mergeCell ref="A3:F3"/>
    <mergeCell ref="G3:H3"/>
    <mergeCell ref="A4:B5"/>
    <mergeCell ref="C4:E5"/>
    <mergeCell ref="F4:H5"/>
    <mergeCell ref="A8:B8"/>
    <mergeCell ref="C8:E8"/>
    <mergeCell ref="F8:H8"/>
  </mergeCells>
  <pageMargins left="0.7" right="0.7" top="0.75" bottom="0.75" header="0.3" footer="0.3"/>
  <pageSetup paperSize="9" scale="77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topLeftCell="A57" zoomScaleNormal="100" workbookViewId="0">
      <selection activeCell="C13" sqref="C13:H13"/>
    </sheetView>
  </sheetViews>
  <sheetFormatPr defaultColWidth="9.140625"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2" width="9.140625" style="125"/>
    <col min="13" max="13" width="9.5703125" style="125" bestFit="1" customWidth="1"/>
    <col min="14" max="14" width="9.140625" style="125"/>
    <col min="15" max="15" width="9.5703125" style="125" bestFit="1" customWidth="1"/>
    <col min="16" max="16384" width="9.140625" style="125"/>
  </cols>
  <sheetData>
    <row r="1" spans="1:16" ht="15.75" thickBot="1" x14ac:dyDescent="0.3"/>
    <row r="2" spans="1:16" ht="21.75" customHeight="1" x14ac:dyDescent="0.35">
      <c r="A2" s="589" t="s">
        <v>1140</v>
      </c>
      <c r="B2" s="590"/>
      <c r="C2" s="590"/>
      <c r="D2" s="590"/>
      <c r="E2" s="590"/>
      <c r="F2" s="590"/>
      <c r="G2" s="590"/>
      <c r="H2" s="591"/>
    </row>
    <row r="3" spans="1:16" ht="21.75" customHeight="1" thickBot="1" x14ac:dyDescent="0.3">
      <c r="A3" s="656" t="s">
        <v>748</v>
      </c>
      <c r="B3" s="657"/>
      <c r="C3" s="670"/>
      <c r="D3" s="670"/>
      <c r="E3" s="670"/>
      <c r="F3" s="670"/>
      <c r="G3" s="671">
        <v>282221</v>
      </c>
      <c r="H3" s="672"/>
    </row>
    <row r="4" spans="1:16" x14ac:dyDescent="0.25">
      <c r="A4" s="658"/>
      <c r="B4" s="673"/>
      <c r="C4" s="675" t="s">
        <v>0</v>
      </c>
      <c r="D4" s="606"/>
      <c r="E4" s="607"/>
      <c r="F4" s="675" t="s">
        <v>1081</v>
      </c>
      <c r="G4" s="606"/>
      <c r="H4" s="607"/>
    </row>
    <row r="5" spans="1:16" ht="15.75" thickBot="1" x14ac:dyDescent="0.3">
      <c r="A5" s="660"/>
      <c r="B5" s="674"/>
      <c r="C5" s="676"/>
      <c r="D5" s="677"/>
      <c r="E5" s="678"/>
      <c r="F5" s="676"/>
      <c r="G5" s="677"/>
      <c r="H5" s="678"/>
    </row>
    <row r="6" spans="1:16" ht="30.75" customHeight="1" x14ac:dyDescent="0.25">
      <c r="A6" s="583" t="s">
        <v>1141</v>
      </c>
      <c r="B6" s="664"/>
      <c r="C6" s="666">
        <v>92777.3</v>
      </c>
      <c r="D6" s="667"/>
      <c r="E6" s="681"/>
      <c r="F6" s="666">
        <v>41029.019999999997</v>
      </c>
      <c r="G6" s="667"/>
      <c r="H6" s="668"/>
    </row>
    <row r="7" spans="1:16" x14ac:dyDescent="0.25">
      <c r="A7" s="585" t="s">
        <v>3</v>
      </c>
      <c r="B7" s="665"/>
      <c r="C7" s="669">
        <f>106962.99+194750.35</f>
        <v>301713.34000000003</v>
      </c>
      <c r="D7" s="360"/>
      <c r="E7" s="541"/>
      <c r="F7" s="669">
        <v>0</v>
      </c>
      <c r="G7" s="360"/>
      <c r="H7" s="662"/>
      <c r="M7" s="201"/>
      <c r="N7" s="201"/>
      <c r="O7" s="201"/>
      <c r="P7" s="201"/>
    </row>
    <row r="8" spans="1:16" x14ac:dyDescent="0.25">
      <c r="A8" s="585" t="s">
        <v>625</v>
      </c>
      <c r="B8" s="665"/>
      <c r="C8" s="669">
        <f>1073.41+15730.67</f>
        <v>16804.080000000002</v>
      </c>
      <c r="D8" s="360"/>
      <c r="E8" s="541"/>
      <c r="F8" s="669">
        <v>472.11</v>
      </c>
      <c r="G8" s="360"/>
      <c r="H8" s="662"/>
      <c r="M8" s="201"/>
      <c r="N8" s="201"/>
      <c r="O8" s="201"/>
      <c r="P8" s="201"/>
    </row>
    <row r="9" spans="1:16" x14ac:dyDescent="0.25">
      <c r="A9" s="585" t="s">
        <v>106</v>
      </c>
      <c r="B9" s="665"/>
      <c r="C9" s="669">
        <v>0</v>
      </c>
      <c r="D9" s="360"/>
      <c r="E9" s="541"/>
      <c r="F9" s="669">
        <v>0</v>
      </c>
      <c r="G9" s="360"/>
      <c r="H9" s="662"/>
    </row>
    <row r="10" spans="1:16" x14ac:dyDescent="0.25">
      <c r="A10" s="585" t="s">
        <v>996</v>
      </c>
      <c r="B10" s="665"/>
      <c r="C10" s="669">
        <v>350</v>
      </c>
      <c r="D10" s="360"/>
      <c r="E10" s="541"/>
      <c r="F10" s="669">
        <v>0</v>
      </c>
      <c r="G10" s="360"/>
      <c r="H10" s="662"/>
    </row>
    <row r="11" spans="1:16" x14ac:dyDescent="0.25">
      <c r="A11" s="585" t="s">
        <v>672</v>
      </c>
      <c r="B11" s="665"/>
      <c r="C11" s="669">
        <v>0</v>
      </c>
      <c r="D11" s="360"/>
      <c r="E11" s="541"/>
      <c r="F11" s="669">
        <v>0</v>
      </c>
      <c r="G11" s="360"/>
      <c r="H11" s="662"/>
    </row>
    <row r="12" spans="1:16" x14ac:dyDescent="0.25">
      <c r="A12" s="585" t="s">
        <v>6</v>
      </c>
      <c r="B12" s="665"/>
      <c r="C12" s="669">
        <v>170808.66</v>
      </c>
      <c r="D12" s="360"/>
      <c r="E12" s="541"/>
      <c r="F12" s="669">
        <v>23.61</v>
      </c>
      <c r="G12" s="360"/>
      <c r="H12" s="662"/>
    </row>
    <row r="13" spans="1:16" ht="36.75" customHeight="1" thickBot="1" x14ac:dyDescent="0.3">
      <c r="A13" s="602" t="s">
        <v>1142</v>
      </c>
      <c r="B13" s="679"/>
      <c r="C13" s="680">
        <f>C6+C7+C8+C9+C10+C11-C12</f>
        <v>240836.06000000003</v>
      </c>
      <c r="D13" s="422"/>
      <c r="E13" s="636"/>
      <c r="F13" s="680">
        <f>F6+F7+F8+F9+F10+F11-F12</f>
        <v>41477.519999999997</v>
      </c>
      <c r="G13" s="422"/>
      <c r="H13" s="663"/>
    </row>
    <row r="14" spans="1:16" ht="15.75" customHeight="1" thickBot="1" x14ac:dyDescent="0.3">
      <c r="C14" s="188"/>
      <c r="D14" s="188"/>
      <c r="E14" s="189"/>
      <c r="F14" s="189"/>
      <c r="G14" s="189"/>
      <c r="H14" s="189"/>
    </row>
    <row r="15" spans="1:16" ht="15.75" customHeight="1" thickBot="1" x14ac:dyDescent="0.3">
      <c r="A15" s="632" t="s">
        <v>7</v>
      </c>
      <c r="B15" s="630"/>
      <c r="C15" s="630"/>
      <c r="D15" s="630"/>
      <c r="E15" s="630"/>
      <c r="F15" s="630"/>
      <c r="G15" s="630"/>
      <c r="H15" s="630"/>
      <c r="I15" s="631"/>
    </row>
    <row r="16" spans="1:16" ht="15.75" thickBot="1" x14ac:dyDescent="0.3">
      <c r="A16" s="632" t="s">
        <v>0</v>
      </c>
      <c r="B16" s="630"/>
      <c r="C16" s="630"/>
      <c r="D16" s="630"/>
      <c r="E16" s="631"/>
      <c r="F16" s="633" t="s">
        <v>1081</v>
      </c>
      <c r="G16" s="634"/>
      <c r="H16" s="634"/>
      <c r="I16" s="635"/>
    </row>
    <row r="17" spans="1:9" x14ac:dyDescent="0.25">
      <c r="A17" s="111" t="s">
        <v>30</v>
      </c>
      <c r="B17" s="111" t="s">
        <v>31</v>
      </c>
      <c r="C17" s="380" t="s">
        <v>32</v>
      </c>
      <c r="D17" s="380"/>
      <c r="E17" s="380"/>
      <c r="F17" s="111" t="s">
        <v>30</v>
      </c>
      <c r="G17" s="111" t="s">
        <v>31</v>
      </c>
      <c r="H17" s="380" t="s">
        <v>32</v>
      </c>
      <c r="I17" s="380"/>
    </row>
    <row r="18" spans="1:9" x14ac:dyDescent="0.25">
      <c r="A18" s="149">
        <v>45108</v>
      </c>
      <c r="B18" s="184">
        <v>132</v>
      </c>
      <c r="C18" s="627" t="s">
        <v>529</v>
      </c>
      <c r="D18" s="627"/>
      <c r="E18" s="627"/>
      <c r="F18" s="149">
        <v>45079</v>
      </c>
      <c r="G18" s="185">
        <v>23.35</v>
      </c>
      <c r="H18" s="626" t="s">
        <v>1106</v>
      </c>
      <c r="I18" s="626"/>
    </row>
    <row r="19" spans="1:9" x14ac:dyDescent="0.25">
      <c r="A19" s="149">
        <v>45108</v>
      </c>
      <c r="B19" s="184">
        <v>132</v>
      </c>
      <c r="C19" s="627" t="s">
        <v>529</v>
      </c>
      <c r="D19" s="627"/>
      <c r="E19" s="627"/>
      <c r="F19" s="149"/>
      <c r="G19" s="185"/>
      <c r="H19" s="626"/>
      <c r="I19" s="626"/>
    </row>
    <row r="20" spans="1:9" x14ac:dyDescent="0.25">
      <c r="A20" s="149">
        <v>45109</v>
      </c>
      <c r="B20" s="184">
        <v>3731.17</v>
      </c>
      <c r="C20" s="569" t="s">
        <v>776</v>
      </c>
      <c r="D20" s="512"/>
      <c r="E20" s="543"/>
      <c r="F20" s="149"/>
      <c r="G20" s="185"/>
      <c r="H20" s="626"/>
      <c r="I20" s="626"/>
    </row>
    <row r="21" spans="1:9" x14ac:dyDescent="0.25">
      <c r="A21" s="149">
        <v>45110</v>
      </c>
      <c r="B21" s="184">
        <v>37794.44</v>
      </c>
      <c r="C21" s="625" t="s">
        <v>343</v>
      </c>
      <c r="D21" s="625"/>
      <c r="E21" s="625"/>
      <c r="F21" s="149"/>
      <c r="G21" s="185"/>
      <c r="H21" s="626"/>
      <c r="I21" s="626"/>
    </row>
    <row r="22" spans="1:9" x14ac:dyDescent="0.25">
      <c r="A22" s="149">
        <v>45111</v>
      </c>
      <c r="B22" s="184">
        <v>5000</v>
      </c>
      <c r="C22" s="491" t="s">
        <v>628</v>
      </c>
      <c r="D22" s="512"/>
      <c r="E22" s="543"/>
      <c r="F22" s="149"/>
      <c r="G22" s="185"/>
      <c r="H22" s="626"/>
      <c r="I22" s="626"/>
    </row>
    <row r="23" spans="1:9" x14ac:dyDescent="0.25">
      <c r="A23" s="149">
        <v>45111</v>
      </c>
      <c r="B23" s="163">
        <v>5.36</v>
      </c>
      <c r="C23" s="638" t="s">
        <v>217</v>
      </c>
      <c r="D23" s="639"/>
      <c r="E23" s="640"/>
      <c r="F23" s="149"/>
      <c r="G23" s="185"/>
      <c r="H23" s="626"/>
      <c r="I23" s="626"/>
    </row>
    <row r="24" spans="1:9" x14ac:dyDescent="0.25">
      <c r="A24" s="149">
        <v>45111</v>
      </c>
      <c r="B24" s="163">
        <v>5.36</v>
      </c>
      <c r="C24" s="638" t="s">
        <v>217</v>
      </c>
      <c r="D24" s="639"/>
      <c r="E24" s="640"/>
      <c r="F24" s="149"/>
      <c r="G24" s="185"/>
      <c r="H24" s="626"/>
      <c r="I24" s="626"/>
    </row>
    <row r="25" spans="1:9" x14ac:dyDescent="0.25">
      <c r="A25" s="149">
        <v>45111</v>
      </c>
      <c r="B25" s="184">
        <v>5000</v>
      </c>
      <c r="C25" s="638" t="s">
        <v>1143</v>
      </c>
      <c r="D25" s="639"/>
      <c r="E25" s="640"/>
      <c r="F25" s="149"/>
      <c r="G25" s="185"/>
      <c r="H25" s="626"/>
      <c r="I25" s="626"/>
    </row>
    <row r="26" spans="1:9" x14ac:dyDescent="0.25">
      <c r="A26" s="149">
        <v>45112</v>
      </c>
      <c r="B26" s="184">
        <v>190</v>
      </c>
      <c r="C26" s="627" t="s">
        <v>529</v>
      </c>
      <c r="D26" s="627"/>
      <c r="E26" s="627"/>
      <c r="F26" s="149"/>
      <c r="G26" s="185"/>
      <c r="H26" s="626"/>
      <c r="I26" s="626"/>
    </row>
    <row r="27" spans="1:9" x14ac:dyDescent="0.25">
      <c r="A27" s="149">
        <v>45113</v>
      </c>
      <c r="B27" s="163">
        <v>5.36</v>
      </c>
      <c r="C27" s="638" t="s">
        <v>217</v>
      </c>
      <c r="D27" s="639"/>
      <c r="E27" s="640"/>
      <c r="F27" s="149"/>
      <c r="G27" s="185"/>
      <c r="H27" s="626"/>
      <c r="I27" s="626"/>
    </row>
    <row r="28" spans="1:9" x14ac:dyDescent="0.25">
      <c r="A28" s="149">
        <v>45113</v>
      </c>
      <c r="B28" s="184">
        <v>5000</v>
      </c>
      <c r="C28" s="651" t="s">
        <v>1006</v>
      </c>
      <c r="D28" s="652"/>
      <c r="E28" s="653"/>
      <c r="F28" s="149"/>
      <c r="G28" s="185"/>
      <c r="H28" s="626"/>
      <c r="I28" s="626"/>
    </row>
    <row r="29" spans="1:9" x14ac:dyDescent="0.25">
      <c r="A29" s="149">
        <v>45113</v>
      </c>
      <c r="B29" s="184">
        <v>190</v>
      </c>
      <c r="C29" s="627" t="s">
        <v>529</v>
      </c>
      <c r="D29" s="627"/>
      <c r="E29" s="627"/>
      <c r="F29" s="149"/>
      <c r="G29" s="185"/>
      <c r="H29" s="626"/>
      <c r="I29" s="626"/>
    </row>
    <row r="30" spans="1:9" x14ac:dyDescent="0.25">
      <c r="A30" s="149">
        <v>45115</v>
      </c>
      <c r="B30" s="184">
        <v>12000</v>
      </c>
      <c r="C30" s="638" t="s">
        <v>674</v>
      </c>
      <c r="D30" s="639"/>
      <c r="E30" s="640"/>
      <c r="F30" s="149"/>
      <c r="G30" s="185"/>
      <c r="H30" s="626"/>
      <c r="I30" s="626"/>
    </row>
    <row r="31" spans="1:9" x14ac:dyDescent="0.25">
      <c r="A31" s="149">
        <v>45115</v>
      </c>
      <c r="B31" s="184">
        <v>190</v>
      </c>
      <c r="C31" s="627" t="s">
        <v>529</v>
      </c>
      <c r="D31" s="627"/>
      <c r="E31" s="627"/>
      <c r="F31" s="149"/>
      <c r="G31" s="185"/>
      <c r="H31" s="626"/>
      <c r="I31" s="626"/>
    </row>
    <row r="32" spans="1:9" x14ac:dyDescent="0.25">
      <c r="A32" s="149">
        <v>45116</v>
      </c>
      <c r="B32" s="184">
        <v>190</v>
      </c>
      <c r="C32" s="627" t="s">
        <v>529</v>
      </c>
      <c r="D32" s="627"/>
      <c r="E32" s="627"/>
      <c r="F32" s="149"/>
      <c r="G32" s="185"/>
      <c r="H32" s="626"/>
      <c r="I32" s="626"/>
    </row>
    <row r="33" spans="1:9" x14ac:dyDescent="0.25">
      <c r="A33" s="149">
        <v>45117</v>
      </c>
      <c r="B33" s="163">
        <v>197</v>
      </c>
      <c r="C33" s="491" t="s">
        <v>239</v>
      </c>
      <c r="D33" s="512"/>
      <c r="E33" s="543"/>
      <c r="F33" s="149"/>
      <c r="G33" s="185"/>
      <c r="H33" s="482"/>
      <c r="I33" s="482"/>
    </row>
    <row r="34" spans="1:9" x14ac:dyDescent="0.25">
      <c r="A34" s="149">
        <v>45118</v>
      </c>
      <c r="B34" s="163">
        <v>169.8</v>
      </c>
      <c r="C34" s="491" t="s">
        <v>273</v>
      </c>
      <c r="D34" s="512"/>
      <c r="E34" s="543"/>
      <c r="F34" s="149"/>
      <c r="G34" s="185"/>
      <c r="H34" s="626"/>
      <c r="I34" s="626"/>
    </row>
    <row r="35" spans="1:9" x14ac:dyDescent="0.25">
      <c r="A35" s="149">
        <v>45119</v>
      </c>
      <c r="B35" s="184">
        <v>190</v>
      </c>
      <c r="C35" s="627" t="s">
        <v>529</v>
      </c>
      <c r="D35" s="627"/>
      <c r="E35" s="627"/>
      <c r="F35" s="149"/>
      <c r="G35" s="185"/>
      <c r="H35" s="626"/>
      <c r="I35" s="626"/>
    </row>
    <row r="36" spans="1:9" x14ac:dyDescent="0.25">
      <c r="A36" s="149">
        <v>45121</v>
      </c>
      <c r="B36" s="184">
        <v>190</v>
      </c>
      <c r="C36" s="627" t="s">
        <v>529</v>
      </c>
      <c r="D36" s="627"/>
      <c r="E36" s="627"/>
      <c r="F36" s="149"/>
      <c r="G36" s="185"/>
      <c r="H36" s="626"/>
      <c r="I36" s="626"/>
    </row>
    <row r="37" spans="1:9" x14ac:dyDescent="0.25">
      <c r="A37" s="149">
        <v>45122</v>
      </c>
      <c r="B37" s="184">
        <v>190</v>
      </c>
      <c r="C37" s="627" t="s">
        <v>529</v>
      </c>
      <c r="D37" s="627"/>
      <c r="E37" s="627"/>
      <c r="F37" s="149"/>
      <c r="G37" s="185"/>
      <c r="H37" s="626"/>
      <c r="I37" s="626"/>
    </row>
    <row r="38" spans="1:9" x14ac:dyDescent="0.25">
      <c r="A38" s="149">
        <v>45122</v>
      </c>
      <c r="B38" s="184">
        <v>190</v>
      </c>
      <c r="C38" s="627" t="s">
        <v>529</v>
      </c>
      <c r="D38" s="627"/>
      <c r="E38" s="627"/>
      <c r="F38" s="149"/>
      <c r="G38" s="185"/>
      <c r="H38" s="482"/>
      <c r="I38" s="482"/>
    </row>
    <row r="39" spans="1:9" x14ac:dyDescent="0.25">
      <c r="A39" s="149">
        <v>45124</v>
      </c>
      <c r="B39" s="184">
        <v>5000</v>
      </c>
      <c r="C39" s="491" t="s">
        <v>628</v>
      </c>
      <c r="D39" s="512"/>
      <c r="E39" s="543"/>
      <c r="F39" s="149"/>
      <c r="G39" s="185"/>
      <c r="H39" s="626"/>
      <c r="I39" s="626"/>
    </row>
    <row r="40" spans="1:9" x14ac:dyDescent="0.25">
      <c r="A40" s="149">
        <v>45124</v>
      </c>
      <c r="B40" s="163">
        <v>1233.73</v>
      </c>
      <c r="C40" s="638" t="s">
        <v>1144</v>
      </c>
      <c r="D40" s="639"/>
      <c r="E40" s="640"/>
      <c r="F40" s="149"/>
      <c r="G40" s="185"/>
      <c r="H40" s="626"/>
      <c r="I40" s="626"/>
    </row>
    <row r="41" spans="1:9" x14ac:dyDescent="0.25">
      <c r="A41" s="149">
        <v>45124</v>
      </c>
      <c r="B41" s="163">
        <v>5.36</v>
      </c>
      <c r="C41" s="638" t="s">
        <v>217</v>
      </c>
      <c r="D41" s="639"/>
      <c r="E41" s="640"/>
      <c r="F41" s="149"/>
      <c r="G41" s="185"/>
      <c r="H41" s="626"/>
      <c r="I41" s="626"/>
    </row>
    <row r="42" spans="1:9" x14ac:dyDescent="0.25">
      <c r="A42" s="149">
        <v>45124</v>
      </c>
      <c r="B42" s="163">
        <v>5.36</v>
      </c>
      <c r="C42" s="638" t="s">
        <v>217</v>
      </c>
      <c r="D42" s="639"/>
      <c r="E42" s="640"/>
      <c r="F42" s="149"/>
      <c r="G42" s="185"/>
      <c r="H42" s="626"/>
      <c r="I42" s="626"/>
    </row>
    <row r="43" spans="1:9" x14ac:dyDescent="0.25">
      <c r="A43" s="149">
        <v>45124</v>
      </c>
      <c r="B43" s="163">
        <v>5895</v>
      </c>
      <c r="C43" s="491" t="s">
        <v>1025</v>
      </c>
      <c r="D43" s="512"/>
      <c r="E43" s="543"/>
      <c r="F43" s="149"/>
      <c r="G43" s="185"/>
      <c r="H43" s="482"/>
      <c r="I43" s="482"/>
    </row>
    <row r="44" spans="1:9" x14ac:dyDescent="0.25">
      <c r="A44" s="149">
        <v>45125</v>
      </c>
      <c r="B44" s="163">
        <v>8.0299999999999994</v>
      </c>
      <c r="C44" s="638" t="s">
        <v>217</v>
      </c>
      <c r="D44" s="639"/>
      <c r="E44" s="640"/>
      <c r="F44" s="149"/>
      <c r="G44" s="185"/>
      <c r="H44" s="626"/>
      <c r="I44" s="626"/>
    </row>
    <row r="45" spans="1:9" x14ac:dyDescent="0.25">
      <c r="A45" s="149">
        <v>45125</v>
      </c>
      <c r="B45" s="184">
        <v>1316</v>
      </c>
      <c r="C45" s="491" t="s">
        <v>1138</v>
      </c>
      <c r="D45" s="512"/>
      <c r="E45" s="543"/>
      <c r="F45" s="149"/>
      <c r="G45" s="162"/>
      <c r="H45" s="482"/>
      <c r="I45" s="482"/>
    </row>
    <row r="46" spans="1:9" x14ac:dyDescent="0.25">
      <c r="A46" s="149">
        <v>45126</v>
      </c>
      <c r="B46" s="163">
        <v>8.0299999999999994</v>
      </c>
      <c r="C46" s="638" t="s">
        <v>217</v>
      </c>
      <c r="D46" s="639"/>
      <c r="E46" s="640"/>
      <c r="F46" s="149"/>
      <c r="G46" s="162"/>
      <c r="H46" s="482"/>
      <c r="I46" s="482"/>
    </row>
    <row r="47" spans="1:9" x14ac:dyDescent="0.25">
      <c r="A47" s="149">
        <v>45126</v>
      </c>
      <c r="B47" s="163">
        <v>7082.08</v>
      </c>
      <c r="C47" s="651" t="s">
        <v>1006</v>
      </c>
      <c r="D47" s="652"/>
      <c r="E47" s="653"/>
      <c r="F47" s="149"/>
      <c r="G47" s="200"/>
      <c r="H47" s="626"/>
      <c r="I47" s="626"/>
    </row>
    <row r="48" spans="1:9" x14ac:dyDescent="0.25">
      <c r="A48" s="149">
        <v>45126</v>
      </c>
      <c r="B48" s="184">
        <v>190</v>
      </c>
      <c r="C48" s="627" t="s">
        <v>529</v>
      </c>
      <c r="D48" s="627"/>
      <c r="E48" s="627"/>
      <c r="F48" s="149"/>
      <c r="G48" s="163"/>
      <c r="H48" s="626"/>
      <c r="I48" s="626"/>
    </row>
    <row r="49" spans="1:9" x14ac:dyDescent="0.25">
      <c r="A49" s="149">
        <v>45127</v>
      </c>
      <c r="B49" s="184">
        <v>190</v>
      </c>
      <c r="C49" s="627" t="s">
        <v>529</v>
      </c>
      <c r="D49" s="627"/>
      <c r="E49" s="627"/>
      <c r="F49" s="149"/>
      <c r="G49" s="187"/>
      <c r="H49" s="626"/>
      <c r="I49" s="626"/>
    </row>
    <row r="50" spans="1:9" x14ac:dyDescent="0.25">
      <c r="A50" s="149">
        <v>45128</v>
      </c>
      <c r="B50" s="184">
        <v>190</v>
      </c>
      <c r="C50" s="627" t="s">
        <v>529</v>
      </c>
      <c r="D50" s="627"/>
      <c r="E50" s="627"/>
      <c r="F50" s="149"/>
      <c r="G50" s="162"/>
      <c r="H50" s="626"/>
      <c r="I50" s="626"/>
    </row>
    <row r="51" spans="1:9" x14ac:dyDescent="0.25">
      <c r="A51" s="149">
        <v>45128</v>
      </c>
      <c r="B51" s="184">
        <v>190</v>
      </c>
      <c r="C51" s="627" t="s">
        <v>529</v>
      </c>
      <c r="D51" s="627"/>
      <c r="E51" s="627"/>
      <c r="F51" s="149"/>
      <c r="G51" s="163"/>
      <c r="H51" s="482"/>
      <c r="I51" s="482"/>
    </row>
    <row r="52" spans="1:9" x14ac:dyDescent="0.25">
      <c r="A52" s="149">
        <v>45129</v>
      </c>
      <c r="B52" s="184">
        <v>190</v>
      </c>
      <c r="C52" s="627" t="s">
        <v>529</v>
      </c>
      <c r="D52" s="627"/>
      <c r="E52" s="627"/>
      <c r="F52" s="149"/>
      <c r="G52" s="162"/>
      <c r="H52" s="482"/>
      <c r="I52" s="482"/>
    </row>
    <row r="53" spans="1:9" x14ac:dyDescent="0.25">
      <c r="A53" s="149">
        <v>45131</v>
      </c>
      <c r="B53" s="184">
        <v>5000</v>
      </c>
      <c r="C53" s="491" t="s">
        <v>628</v>
      </c>
      <c r="D53" s="512"/>
      <c r="E53" s="543"/>
      <c r="F53" s="149"/>
      <c r="G53" s="171"/>
      <c r="H53" s="650"/>
      <c r="I53" s="640"/>
    </row>
    <row r="54" spans="1:9" x14ac:dyDescent="0.25">
      <c r="A54" s="149">
        <v>45131</v>
      </c>
      <c r="B54" s="163">
        <v>2.67</v>
      </c>
      <c r="C54" s="638" t="s">
        <v>217</v>
      </c>
      <c r="D54" s="639"/>
      <c r="E54" s="640"/>
      <c r="F54" s="149"/>
      <c r="G54" s="162"/>
      <c r="H54" s="626"/>
      <c r="I54" s="626"/>
    </row>
    <row r="55" spans="1:9" x14ac:dyDescent="0.25">
      <c r="A55" s="149">
        <v>45131</v>
      </c>
      <c r="B55" s="163">
        <v>5.36</v>
      </c>
      <c r="C55" s="638" t="s">
        <v>217</v>
      </c>
      <c r="D55" s="639"/>
      <c r="E55" s="640"/>
      <c r="F55" s="149"/>
      <c r="G55" s="162"/>
      <c r="H55" s="626"/>
      <c r="I55" s="626"/>
    </row>
    <row r="56" spans="1:9" x14ac:dyDescent="0.25">
      <c r="A56" s="149">
        <v>45131</v>
      </c>
      <c r="B56" s="184">
        <v>7650</v>
      </c>
      <c r="C56" s="491" t="s">
        <v>1145</v>
      </c>
      <c r="D56" s="512"/>
      <c r="E56" s="543"/>
      <c r="F56" s="149"/>
      <c r="G56" s="163"/>
      <c r="H56" s="482"/>
      <c r="I56" s="482"/>
    </row>
    <row r="57" spans="1:9" x14ac:dyDescent="0.25">
      <c r="A57" s="149">
        <v>45132</v>
      </c>
      <c r="B57" s="184">
        <v>190</v>
      </c>
      <c r="C57" s="627" t="s">
        <v>529</v>
      </c>
      <c r="D57" s="627"/>
      <c r="E57" s="627"/>
      <c r="F57" s="149"/>
      <c r="G57" s="171"/>
      <c r="H57" s="650"/>
      <c r="I57" s="640"/>
    </row>
    <row r="58" spans="1:9" x14ac:dyDescent="0.25">
      <c r="A58" s="149">
        <v>45133</v>
      </c>
      <c r="B58" s="163">
        <v>3548.43</v>
      </c>
      <c r="C58" s="569" t="s">
        <v>776</v>
      </c>
      <c r="D58" s="512"/>
      <c r="E58" s="543"/>
      <c r="F58" s="149"/>
      <c r="G58" s="162"/>
      <c r="H58" s="626"/>
      <c r="I58" s="626"/>
    </row>
    <row r="59" spans="1:9" x14ac:dyDescent="0.25">
      <c r="A59" s="149">
        <v>45133</v>
      </c>
      <c r="B59" s="184">
        <v>190</v>
      </c>
      <c r="C59" s="627" t="s">
        <v>529</v>
      </c>
      <c r="D59" s="627"/>
      <c r="E59" s="627"/>
      <c r="F59" s="149"/>
      <c r="G59" s="162"/>
      <c r="H59" s="626"/>
      <c r="I59" s="626"/>
    </row>
    <row r="60" spans="1:9" x14ac:dyDescent="0.25">
      <c r="A60" s="149">
        <v>45133</v>
      </c>
      <c r="B60" s="184">
        <v>190</v>
      </c>
      <c r="C60" s="627" t="s">
        <v>529</v>
      </c>
      <c r="D60" s="627"/>
      <c r="E60" s="627"/>
      <c r="F60" s="149"/>
      <c r="G60" s="162"/>
      <c r="H60" s="626"/>
      <c r="I60" s="626"/>
    </row>
    <row r="61" spans="1:9" x14ac:dyDescent="0.25">
      <c r="A61" s="149">
        <v>45133</v>
      </c>
      <c r="B61" s="184">
        <v>190</v>
      </c>
      <c r="C61" s="627" t="s">
        <v>529</v>
      </c>
      <c r="D61" s="627"/>
      <c r="E61" s="627"/>
      <c r="F61" s="149"/>
      <c r="G61" s="162"/>
      <c r="H61" s="626"/>
      <c r="I61" s="626"/>
    </row>
    <row r="62" spans="1:9" x14ac:dyDescent="0.25">
      <c r="A62" s="149">
        <v>45134</v>
      </c>
      <c r="B62" s="184">
        <v>389.25</v>
      </c>
      <c r="C62" s="627" t="s">
        <v>1058</v>
      </c>
      <c r="D62" s="627"/>
      <c r="E62" s="627"/>
      <c r="F62" s="149"/>
      <c r="G62" s="162"/>
      <c r="H62" s="654"/>
      <c r="I62" s="655"/>
    </row>
    <row r="63" spans="1:9" x14ac:dyDescent="0.25">
      <c r="A63" s="149">
        <v>45134</v>
      </c>
      <c r="B63" s="163">
        <v>2.67</v>
      </c>
      <c r="C63" s="638" t="s">
        <v>217</v>
      </c>
      <c r="D63" s="639"/>
      <c r="E63" s="640"/>
      <c r="F63" s="149"/>
      <c r="G63" s="162"/>
      <c r="H63" s="654"/>
      <c r="I63" s="655"/>
    </row>
    <row r="64" spans="1:9" x14ac:dyDescent="0.25">
      <c r="A64" s="149">
        <v>45134</v>
      </c>
      <c r="B64" s="184">
        <v>260</v>
      </c>
      <c r="C64" s="651" t="s">
        <v>1006</v>
      </c>
      <c r="D64" s="652"/>
      <c r="E64" s="653"/>
      <c r="F64" s="149"/>
      <c r="G64" s="162"/>
      <c r="H64" s="654"/>
      <c r="I64" s="655"/>
    </row>
    <row r="65" spans="1:9" x14ac:dyDescent="0.25">
      <c r="A65" s="149">
        <v>45135</v>
      </c>
      <c r="B65" s="184">
        <v>11402</v>
      </c>
      <c r="C65" s="491" t="s">
        <v>397</v>
      </c>
      <c r="D65" s="512"/>
      <c r="E65" s="543"/>
      <c r="F65" s="149"/>
      <c r="G65" s="162"/>
      <c r="H65" s="654"/>
      <c r="I65" s="655"/>
    </row>
    <row r="66" spans="1:9" x14ac:dyDescent="0.25">
      <c r="A66" s="149">
        <v>45135</v>
      </c>
      <c r="B66" s="163">
        <v>5.35</v>
      </c>
      <c r="C66" s="638" t="s">
        <v>217</v>
      </c>
      <c r="D66" s="639"/>
      <c r="E66" s="640"/>
      <c r="F66" s="149"/>
      <c r="G66" s="162"/>
      <c r="H66" s="654"/>
      <c r="I66" s="655"/>
    </row>
    <row r="67" spans="1:9" x14ac:dyDescent="0.25">
      <c r="A67" s="149">
        <v>45135</v>
      </c>
      <c r="B67" s="184">
        <v>190</v>
      </c>
      <c r="C67" s="627" t="s">
        <v>529</v>
      </c>
      <c r="D67" s="627"/>
      <c r="E67" s="627"/>
      <c r="F67" s="149"/>
      <c r="G67" s="162"/>
      <c r="H67" s="202"/>
      <c r="I67" s="203"/>
    </row>
    <row r="68" spans="1:9" x14ac:dyDescent="0.25">
      <c r="A68" s="149">
        <v>45136</v>
      </c>
      <c r="B68" s="184">
        <v>190</v>
      </c>
      <c r="C68" s="627" t="s">
        <v>529</v>
      </c>
      <c r="D68" s="627"/>
      <c r="E68" s="627"/>
      <c r="F68" s="149"/>
      <c r="G68" s="162"/>
      <c r="H68" s="202"/>
      <c r="I68" s="203"/>
    </row>
    <row r="69" spans="1:9" x14ac:dyDescent="0.25">
      <c r="A69" s="149">
        <v>45138</v>
      </c>
      <c r="B69" s="163">
        <v>37798.82</v>
      </c>
      <c r="C69" s="625" t="s">
        <v>343</v>
      </c>
      <c r="D69" s="625"/>
      <c r="E69" s="625"/>
      <c r="F69" s="196"/>
      <c r="G69" s="196"/>
      <c r="H69" s="649"/>
      <c r="I69" s="649"/>
    </row>
    <row r="70" spans="1:9" x14ac:dyDescent="0.25">
      <c r="A70" s="149">
        <v>45138</v>
      </c>
      <c r="B70" s="163">
        <v>2.67</v>
      </c>
      <c r="C70" s="638" t="s">
        <v>217</v>
      </c>
      <c r="D70" s="639"/>
      <c r="E70" s="640"/>
      <c r="F70" s="196"/>
      <c r="G70" s="196"/>
      <c r="H70" s="204"/>
      <c r="I70" s="205"/>
    </row>
    <row r="71" spans="1:9" x14ac:dyDescent="0.25">
      <c r="A71" s="149">
        <v>45138</v>
      </c>
      <c r="B71" s="163">
        <v>5.36</v>
      </c>
      <c r="C71" s="638" t="s">
        <v>217</v>
      </c>
      <c r="D71" s="639"/>
      <c r="E71" s="640"/>
      <c r="F71" s="196"/>
      <c r="G71" s="196"/>
      <c r="H71" s="204"/>
      <c r="I71" s="205"/>
    </row>
    <row r="72" spans="1:9" x14ac:dyDescent="0.25">
      <c r="A72" s="149">
        <v>45138</v>
      </c>
      <c r="B72" s="163">
        <v>3800</v>
      </c>
      <c r="C72" s="491" t="s">
        <v>693</v>
      </c>
      <c r="D72" s="512"/>
      <c r="E72" s="543"/>
      <c r="F72" s="196"/>
      <c r="G72" s="196"/>
      <c r="H72" s="204"/>
      <c r="I72" s="205"/>
    </row>
    <row r="73" spans="1:9" x14ac:dyDescent="0.25">
      <c r="A73" s="149">
        <v>45138</v>
      </c>
      <c r="B73" s="163">
        <v>3800</v>
      </c>
      <c r="C73" s="491" t="s">
        <v>692</v>
      </c>
      <c r="D73" s="512"/>
      <c r="E73" s="543"/>
      <c r="F73" s="196"/>
      <c r="G73" s="196"/>
      <c r="H73" s="204"/>
      <c r="I73" s="205"/>
    </row>
    <row r="74" spans="1:9" x14ac:dyDescent="0.25">
      <c r="A74" s="149">
        <v>45138</v>
      </c>
      <c r="B74" s="163">
        <v>3800</v>
      </c>
      <c r="C74" s="491" t="s">
        <v>289</v>
      </c>
      <c r="D74" s="512"/>
      <c r="E74" s="543"/>
      <c r="F74" s="196"/>
      <c r="G74" s="196"/>
      <c r="H74" s="204"/>
      <c r="I74" s="205"/>
    </row>
  </sheetData>
  <mergeCells count="142">
    <mergeCell ref="A6:B6"/>
    <mergeCell ref="C6:E6"/>
    <mergeCell ref="F6:H6"/>
    <mergeCell ref="A7:B7"/>
    <mergeCell ref="C7:E7"/>
    <mergeCell ref="F7:H7"/>
    <mergeCell ref="A2:H2"/>
    <mergeCell ref="A3:F3"/>
    <mergeCell ref="G3:H3"/>
    <mergeCell ref="A4:B5"/>
    <mergeCell ref="C4:E5"/>
    <mergeCell ref="F4:H5"/>
    <mergeCell ref="A10:B10"/>
    <mergeCell ref="C10:E10"/>
    <mergeCell ref="F10:H10"/>
    <mergeCell ref="A11:B11"/>
    <mergeCell ref="C11:E11"/>
    <mergeCell ref="F11:H11"/>
    <mergeCell ref="A8:B8"/>
    <mergeCell ref="C8:E8"/>
    <mergeCell ref="F8:H8"/>
    <mergeCell ref="A9:B9"/>
    <mergeCell ref="C9:E9"/>
    <mergeCell ref="F9:H9"/>
    <mergeCell ref="A15:I15"/>
    <mergeCell ref="A16:E16"/>
    <mergeCell ref="F16:I16"/>
    <mergeCell ref="C17:E17"/>
    <mergeCell ref="H17:I17"/>
    <mergeCell ref="C18:E18"/>
    <mergeCell ref="H18:I18"/>
    <mergeCell ref="A12:B12"/>
    <mergeCell ref="C12:E12"/>
    <mergeCell ref="F12:H12"/>
    <mergeCell ref="A13:B13"/>
    <mergeCell ref="C13:E13"/>
    <mergeCell ref="F13:H13"/>
    <mergeCell ref="C22:E22"/>
    <mergeCell ref="H22:I22"/>
    <mergeCell ref="C23:E23"/>
    <mergeCell ref="H23:I23"/>
    <mergeCell ref="C24:E24"/>
    <mergeCell ref="H24:I24"/>
    <mergeCell ref="C19:E19"/>
    <mergeCell ref="H19:I19"/>
    <mergeCell ref="C20:E20"/>
    <mergeCell ref="H20:I20"/>
    <mergeCell ref="C21:E21"/>
    <mergeCell ref="H21:I21"/>
    <mergeCell ref="C28:E28"/>
    <mergeCell ref="H28:I28"/>
    <mergeCell ref="C29:E29"/>
    <mergeCell ref="H29:I29"/>
    <mergeCell ref="C30:E30"/>
    <mergeCell ref="H30:I30"/>
    <mergeCell ref="C25:E25"/>
    <mergeCell ref="H25:I25"/>
    <mergeCell ref="C26:E26"/>
    <mergeCell ref="H26:I26"/>
    <mergeCell ref="C27:E27"/>
    <mergeCell ref="H27:I27"/>
    <mergeCell ref="C34:E34"/>
    <mergeCell ref="H34:I34"/>
    <mergeCell ref="C35:E35"/>
    <mergeCell ref="H35:I35"/>
    <mergeCell ref="C36:E36"/>
    <mergeCell ref="H36:I36"/>
    <mergeCell ref="C31:E31"/>
    <mergeCell ref="H31:I31"/>
    <mergeCell ref="C32:E32"/>
    <mergeCell ref="H32:I32"/>
    <mergeCell ref="C33:E33"/>
    <mergeCell ref="H33:I33"/>
    <mergeCell ref="C40:E40"/>
    <mergeCell ref="H40:I40"/>
    <mergeCell ref="C41:E41"/>
    <mergeCell ref="H41:I41"/>
    <mergeCell ref="C42:E42"/>
    <mergeCell ref="H42:I42"/>
    <mergeCell ref="C37:E37"/>
    <mergeCell ref="H37:I37"/>
    <mergeCell ref="C38:E38"/>
    <mergeCell ref="H38:I38"/>
    <mergeCell ref="C39:E39"/>
    <mergeCell ref="H39:I39"/>
    <mergeCell ref="C46:E46"/>
    <mergeCell ref="H46:I46"/>
    <mergeCell ref="C47:E47"/>
    <mergeCell ref="H47:I47"/>
    <mergeCell ref="C48:E48"/>
    <mergeCell ref="H48:I48"/>
    <mergeCell ref="C43:E43"/>
    <mergeCell ref="H43:I43"/>
    <mergeCell ref="C44:E44"/>
    <mergeCell ref="H44:I44"/>
    <mergeCell ref="C45:E45"/>
    <mergeCell ref="H45:I45"/>
    <mergeCell ref="C52:E52"/>
    <mergeCell ref="H52:I52"/>
    <mergeCell ref="C53:E53"/>
    <mergeCell ref="H53:I53"/>
    <mergeCell ref="C54:E54"/>
    <mergeCell ref="H54:I54"/>
    <mergeCell ref="C49:E49"/>
    <mergeCell ref="H49:I49"/>
    <mergeCell ref="C50:E50"/>
    <mergeCell ref="H50:I50"/>
    <mergeCell ref="C51:E51"/>
    <mergeCell ref="H51:I51"/>
    <mergeCell ref="C58:E58"/>
    <mergeCell ref="H58:I58"/>
    <mergeCell ref="C59:E59"/>
    <mergeCell ref="H59:I59"/>
    <mergeCell ref="C60:E60"/>
    <mergeCell ref="H60:I60"/>
    <mergeCell ref="C55:E55"/>
    <mergeCell ref="H55:I55"/>
    <mergeCell ref="C56:E56"/>
    <mergeCell ref="H56:I56"/>
    <mergeCell ref="C57:E57"/>
    <mergeCell ref="H57:I57"/>
    <mergeCell ref="C64:E64"/>
    <mergeCell ref="H64:I64"/>
    <mergeCell ref="C65:E65"/>
    <mergeCell ref="H65:I65"/>
    <mergeCell ref="C66:E66"/>
    <mergeCell ref="H66:I66"/>
    <mergeCell ref="C61:E61"/>
    <mergeCell ref="H61:I61"/>
    <mergeCell ref="C62:E62"/>
    <mergeCell ref="H62:I62"/>
    <mergeCell ref="C63:E63"/>
    <mergeCell ref="H63:I63"/>
    <mergeCell ref="C72:E72"/>
    <mergeCell ref="C73:E73"/>
    <mergeCell ref="C74:E74"/>
    <mergeCell ref="C67:E67"/>
    <mergeCell ref="C68:E68"/>
    <mergeCell ref="C69:E69"/>
    <mergeCell ref="H69:I69"/>
    <mergeCell ref="C70:E70"/>
    <mergeCell ref="C71:E71"/>
  </mergeCells>
  <pageMargins left="0.7" right="0.7" top="0.75" bottom="0.75" header="0.3" footer="0.3"/>
  <pageSetup paperSize="9" scale="77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topLeftCell="A39" zoomScaleNormal="100" workbookViewId="0">
      <selection activeCell="B39" sqref="B39"/>
    </sheetView>
  </sheetViews>
  <sheetFormatPr defaultColWidth="9.140625"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2" width="9.140625" style="125"/>
    <col min="13" max="13" width="9.5703125" style="125" bestFit="1" customWidth="1"/>
    <col min="14" max="14" width="9.140625" style="125"/>
    <col min="15" max="15" width="9.5703125" style="125" bestFit="1" customWidth="1"/>
    <col min="16" max="16384" width="9.140625" style="125"/>
  </cols>
  <sheetData>
    <row r="1" spans="1:16" ht="15.75" thickBot="1" x14ac:dyDescent="0.3"/>
    <row r="2" spans="1:16" ht="21.75" customHeight="1" x14ac:dyDescent="0.35">
      <c r="A2" s="589" t="s">
        <v>1146</v>
      </c>
      <c r="B2" s="590"/>
      <c r="C2" s="590"/>
      <c r="D2" s="590"/>
      <c r="E2" s="590"/>
      <c r="F2" s="590"/>
      <c r="G2" s="590"/>
      <c r="H2" s="591"/>
    </row>
    <row r="3" spans="1:16" ht="21.75" customHeight="1" thickBot="1" x14ac:dyDescent="0.3">
      <c r="A3" s="656" t="s">
        <v>748</v>
      </c>
      <c r="B3" s="657"/>
      <c r="C3" s="670"/>
      <c r="D3" s="670"/>
      <c r="E3" s="670"/>
      <c r="F3" s="670"/>
      <c r="G3" s="671">
        <v>282221</v>
      </c>
      <c r="H3" s="672"/>
    </row>
    <row r="4" spans="1:16" x14ac:dyDescent="0.25">
      <c r="A4" s="658"/>
      <c r="B4" s="673"/>
      <c r="C4" s="675" t="s">
        <v>0</v>
      </c>
      <c r="D4" s="606"/>
      <c r="E4" s="607"/>
      <c r="F4" s="675" t="s">
        <v>1081</v>
      </c>
      <c r="G4" s="606"/>
      <c r="H4" s="607"/>
    </row>
    <row r="5" spans="1:16" ht="15.75" thickBot="1" x14ac:dyDescent="0.3">
      <c r="A5" s="660"/>
      <c r="B5" s="674"/>
      <c r="C5" s="676"/>
      <c r="D5" s="677"/>
      <c r="E5" s="678"/>
      <c r="F5" s="676"/>
      <c r="G5" s="677"/>
      <c r="H5" s="678"/>
    </row>
    <row r="6" spans="1:16" ht="30.75" customHeight="1" x14ac:dyDescent="0.25">
      <c r="A6" s="583" t="s">
        <v>1147</v>
      </c>
      <c r="B6" s="664"/>
      <c r="C6" s="666">
        <v>240836.06</v>
      </c>
      <c r="D6" s="667"/>
      <c r="E6" s="681"/>
      <c r="F6" s="666">
        <v>41477.519999999997</v>
      </c>
      <c r="G6" s="667"/>
      <c r="H6" s="668"/>
    </row>
    <row r="7" spans="1:16" x14ac:dyDescent="0.25">
      <c r="A7" s="585" t="s">
        <v>3</v>
      </c>
      <c r="B7" s="665"/>
      <c r="C7" s="669">
        <f>100998.12+187605.43</f>
        <v>288603.55</v>
      </c>
      <c r="D7" s="360"/>
      <c r="E7" s="541"/>
      <c r="F7" s="669">
        <v>0</v>
      </c>
      <c r="G7" s="360"/>
      <c r="H7" s="662"/>
      <c r="M7" s="201"/>
      <c r="N7" s="201"/>
      <c r="O7" s="201"/>
      <c r="P7" s="201"/>
    </row>
    <row r="8" spans="1:16" x14ac:dyDescent="0.25">
      <c r="A8" s="585" t="s">
        <v>625</v>
      </c>
      <c r="B8" s="665"/>
      <c r="C8" s="669">
        <f>2637.38+13931.21</f>
        <v>16568.59</v>
      </c>
      <c r="D8" s="360"/>
      <c r="E8" s="541"/>
      <c r="F8" s="669">
        <v>676.14</v>
      </c>
      <c r="G8" s="360"/>
      <c r="H8" s="662"/>
      <c r="M8" s="201"/>
      <c r="N8" s="201"/>
      <c r="O8" s="201"/>
      <c r="P8" s="201"/>
    </row>
    <row r="9" spans="1:16" x14ac:dyDescent="0.25">
      <c r="A9" s="585" t="s">
        <v>106</v>
      </c>
      <c r="B9" s="665"/>
      <c r="C9" s="669">
        <v>650</v>
      </c>
      <c r="D9" s="360"/>
      <c r="E9" s="541"/>
      <c r="F9" s="669">
        <v>0</v>
      </c>
      <c r="G9" s="360"/>
      <c r="H9" s="662"/>
    </row>
    <row r="10" spans="1:16" x14ac:dyDescent="0.25">
      <c r="A10" s="585" t="s">
        <v>996</v>
      </c>
      <c r="B10" s="665"/>
      <c r="C10" s="669">
        <v>200</v>
      </c>
      <c r="D10" s="360"/>
      <c r="E10" s="541"/>
      <c r="F10" s="669">
        <v>0</v>
      </c>
      <c r="G10" s="360"/>
      <c r="H10" s="662"/>
    </row>
    <row r="11" spans="1:16" x14ac:dyDescent="0.25">
      <c r="A11" s="585" t="s">
        <v>672</v>
      </c>
      <c r="B11" s="665"/>
      <c r="C11" s="669">
        <v>0</v>
      </c>
      <c r="D11" s="360"/>
      <c r="E11" s="541"/>
      <c r="F11" s="669">
        <v>0</v>
      </c>
      <c r="G11" s="360"/>
      <c r="H11" s="662"/>
    </row>
    <row r="12" spans="1:16" x14ac:dyDescent="0.25">
      <c r="A12" s="585" t="s">
        <v>6</v>
      </c>
      <c r="B12" s="665"/>
      <c r="C12" s="669">
        <v>327730.38</v>
      </c>
      <c r="D12" s="360"/>
      <c r="E12" s="541"/>
      <c r="F12" s="669">
        <v>33.81</v>
      </c>
      <c r="G12" s="360"/>
      <c r="H12" s="662"/>
    </row>
    <row r="13" spans="1:16" ht="36.75" customHeight="1" thickBot="1" x14ac:dyDescent="0.3">
      <c r="A13" s="602" t="s">
        <v>1148</v>
      </c>
      <c r="B13" s="679"/>
      <c r="C13" s="680">
        <f>C6+C7+C8+C9+C10+C11-C12</f>
        <v>219127.81999999995</v>
      </c>
      <c r="D13" s="422"/>
      <c r="E13" s="636"/>
      <c r="F13" s="680">
        <f>F6+F7+F8+F9+F10+F11-F12</f>
        <v>42119.85</v>
      </c>
      <c r="G13" s="422"/>
      <c r="H13" s="663"/>
    </row>
    <row r="14" spans="1:16" ht="15.75" customHeight="1" thickBot="1" x14ac:dyDescent="0.3">
      <c r="C14" s="188"/>
      <c r="D14" s="188"/>
      <c r="E14" s="189"/>
      <c r="F14" s="189"/>
      <c r="G14" s="189"/>
      <c r="H14" s="189"/>
    </row>
    <row r="15" spans="1:16" ht="15.75" customHeight="1" thickBot="1" x14ac:dyDescent="0.3">
      <c r="A15" s="632" t="s">
        <v>7</v>
      </c>
      <c r="B15" s="630"/>
      <c r="C15" s="630"/>
      <c r="D15" s="630"/>
      <c r="E15" s="630"/>
      <c r="F15" s="630"/>
      <c r="G15" s="630"/>
      <c r="H15" s="630"/>
      <c r="I15" s="631"/>
    </row>
    <row r="16" spans="1:16" ht="15.75" thickBot="1" x14ac:dyDescent="0.3">
      <c r="A16" s="632" t="s">
        <v>0</v>
      </c>
      <c r="B16" s="630"/>
      <c r="C16" s="630"/>
      <c r="D16" s="630"/>
      <c r="E16" s="631"/>
      <c r="F16" s="633" t="s">
        <v>1081</v>
      </c>
      <c r="G16" s="634"/>
      <c r="H16" s="634"/>
      <c r="I16" s="635"/>
    </row>
    <row r="17" spans="1:9" x14ac:dyDescent="0.25">
      <c r="A17" s="111" t="s">
        <v>30</v>
      </c>
      <c r="B17" s="111" t="s">
        <v>31</v>
      </c>
      <c r="C17" s="380" t="s">
        <v>32</v>
      </c>
      <c r="D17" s="380"/>
      <c r="E17" s="380"/>
      <c r="F17" s="111" t="s">
        <v>30</v>
      </c>
      <c r="G17" s="111" t="s">
        <v>31</v>
      </c>
      <c r="H17" s="380" t="s">
        <v>32</v>
      </c>
      <c r="I17" s="380"/>
    </row>
    <row r="18" spans="1:9" x14ac:dyDescent="0.25">
      <c r="A18" s="149">
        <v>45139</v>
      </c>
      <c r="B18" s="184">
        <v>190</v>
      </c>
      <c r="C18" s="627" t="s">
        <v>529</v>
      </c>
      <c r="D18" s="627"/>
      <c r="E18" s="627"/>
      <c r="F18" s="149">
        <v>45149</v>
      </c>
      <c r="G18" s="185">
        <v>33.81</v>
      </c>
      <c r="H18" s="626" t="s">
        <v>1106</v>
      </c>
      <c r="I18" s="626"/>
    </row>
    <row r="19" spans="1:9" x14ac:dyDescent="0.25">
      <c r="A19" s="149">
        <v>45140</v>
      </c>
      <c r="B19" s="184">
        <v>190</v>
      </c>
      <c r="C19" s="627" t="s">
        <v>529</v>
      </c>
      <c r="D19" s="627"/>
      <c r="E19" s="627"/>
      <c r="F19" s="149"/>
      <c r="G19" s="185"/>
      <c r="H19" s="626"/>
      <c r="I19" s="626"/>
    </row>
    <row r="20" spans="1:9" x14ac:dyDescent="0.25">
      <c r="A20" s="149">
        <v>45140</v>
      </c>
      <c r="B20" s="184">
        <v>190</v>
      </c>
      <c r="C20" s="627" t="s">
        <v>529</v>
      </c>
      <c r="D20" s="627"/>
      <c r="E20" s="627"/>
      <c r="F20" s="149"/>
      <c r="G20" s="185"/>
      <c r="H20" s="626"/>
      <c r="I20" s="626"/>
    </row>
    <row r="21" spans="1:9" x14ac:dyDescent="0.25">
      <c r="A21" s="149">
        <v>45140</v>
      </c>
      <c r="B21" s="184">
        <v>190</v>
      </c>
      <c r="C21" s="627" t="s">
        <v>529</v>
      </c>
      <c r="D21" s="627"/>
      <c r="E21" s="627"/>
      <c r="F21" s="149"/>
      <c r="G21" s="185"/>
      <c r="H21" s="626"/>
      <c r="I21" s="626"/>
    </row>
    <row r="22" spans="1:9" x14ac:dyDescent="0.25">
      <c r="A22" s="149">
        <v>45141</v>
      </c>
      <c r="B22" s="184">
        <v>210</v>
      </c>
      <c r="C22" s="627" t="s">
        <v>529</v>
      </c>
      <c r="D22" s="627"/>
      <c r="E22" s="627"/>
      <c r="F22" s="149"/>
      <c r="G22" s="185"/>
      <c r="H22" s="626"/>
      <c r="I22" s="626"/>
    </row>
    <row r="23" spans="1:9" x14ac:dyDescent="0.25">
      <c r="A23" s="149">
        <v>45142</v>
      </c>
      <c r="B23" s="163">
        <v>2000</v>
      </c>
      <c r="C23" s="638" t="s">
        <v>1149</v>
      </c>
      <c r="D23" s="639"/>
      <c r="E23" s="640"/>
      <c r="F23" s="149"/>
      <c r="G23" s="185"/>
      <c r="H23" s="626"/>
      <c r="I23" s="626"/>
    </row>
    <row r="24" spans="1:9" x14ac:dyDescent="0.25">
      <c r="A24" s="149">
        <v>45142</v>
      </c>
      <c r="B24" s="163">
        <v>161882.96</v>
      </c>
      <c r="C24" s="638" t="s">
        <v>1150</v>
      </c>
      <c r="D24" s="639"/>
      <c r="E24" s="640"/>
      <c r="F24" s="149"/>
      <c r="G24" s="185"/>
      <c r="H24" s="626"/>
      <c r="I24" s="626"/>
    </row>
    <row r="25" spans="1:9" x14ac:dyDescent="0.25">
      <c r="A25" s="149">
        <v>45142</v>
      </c>
      <c r="B25" s="184">
        <v>210</v>
      </c>
      <c r="C25" s="627" t="s">
        <v>529</v>
      </c>
      <c r="D25" s="627"/>
      <c r="E25" s="627"/>
      <c r="F25" s="149"/>
      <c r="G25" s="185"/>
      <c r="H25" s="626"/>
      <c r="I25" s="626"/>
    </row>
    <row r="26" spans="1:9" x14ac:dyDescent="0.25">
      <c r="A26" s="149">
        <v>45143</v>
      </c>
      <c r="B26" s="184">
        <v>1600</v>
      </c>
      <c r="C26" s="638" t="s">
        <v>1151</v>
      </c>
      <c r="D26" s="639"/>
      <c r="E26" s="640"/>
      <c r="F26" s="149"/>
      <c r="G26" s="185"/>
      <c r="H26" s="626"/>
      <c r="I26" s="626"/>
    </row>
    <row r="27" spans="1:9" x14ac:dyDescent="0.25">
      <c r="A27" s="149">
        <v>45143</v>
      </c>
      <c r="B27" s="163">
        <v>8.0299999999999994</v>
      </c>
      <c r="C27" s="638" t="s">
        <v>217</v>
      </c>
      <c r="D27" s="639"/>
      <c r="E27" s="640"/>
      <c r="F27" s="149"/>
      <c r="G27" s="185"/>
      <c r="H27" s="626"/>
      <c r="I27" s="626"/>
    </row>
    <row r="28" spans="1:9" x14ac:dyDescent="0.25">
      <c r="A28" s="149">
        <v>45144</v>
      </c>
      <c r="B28" s="184">
        <v>210</v>
      </c>
      <c r="C28" s="627" t="s">
        <v>529</v>
      </c>
      <c r="D28" s="627"/>
      <c r="E28" s="627"/>
      <c r="F28" s="149"/>
      <c r="G28" s="185"/>
      <c r="H28" s="626"/>
      <c r="I28" s="626"/>
    </row>
    <row r="29" spans="1:9" x14ac:dyDescent="0.25">
      <c r="A29" s="149">
        <v>45145</v>
      </c>
      <c r="B29" s="184">
        <v>6000</v>
      </c>
      <c r="C29" s="491" t="s">
        <v>628</v>
      </c>
      <c r="D29" s="512"/>
      <c r="E29" s="543"/>
      <c r="F29" s="149"/>
      <c r="G29" s="185"/>
      <c r="H29" s="626"/>
      <c r="I29" s="626"/>
    </row>
    <row r="30" spans="1:9" x14ac:dyDescent="0.25">
      <c r="A30" s="149">
        <v>45145</v>
      </c>
      <c r="B30" s="184">
        <v>1218.31</v>
      </c>
      <c r="C30" s="638" t="s">
        <v>1152</v>
      </c>
      <c r="D30" s="639"/>
      <c r="E30" s="640"/>
      <c r="F30" s="149"/>
      <c r="G30" s="185"/>
      <c r="H30" s="626"/>
      <c r="I30" s="626"/>
    </row>
    <row r="31" spans="1:9" x14ac:dyDescent="0.25">
      <c r="A31" s="149">
        <v>45145</v>
      </c>
      <c r="B31" s="184">
        <v>5500</v>
      </c>
      <c r="C31" s="638" t="s">
        <v>1153</v>
      </c>
      <c r="D31" s="639"/>
      <c r="E31" s="640"/>
      <c r="F31" s="149"/>
      <c r="G31" s="185"/>
      <c r="H31" s="626"/>
      <c r="I31" s="626"/>
    </row>
    <row r="32" spans="1:9" x14ac:dyDescent="0.25">
      <c r="A32" s="149">
        <v>45145</v>
      </c>
      <c r="B32" s="184">
        <v>9816</v>
      </c>
      <c r="C32" s="491" t="s">
        <v>1154</v>
      </c>
      <c r="D32" s="512"/>
      <c r="E32" s="543"/>
      <c r="F32" s="149"/>
      <c r="G32" s="185"/>
      <c r="H32" s="626"/>
      <c r="I32" s="626"/>
    </row>
    <row r="33" spans="1:9" x14ac:dyDescent="0.25">
      <c r="A33" s="149">
        <v>45145</v>
      </c>
      <c r="B33" s="163">
        <v>5000</v>
      </c>
      <c r="C33" s="651" t="s">
        <v>1006</v>
      </c>
      <c r="D33" s="652"/>
      <c r="E33" s="653"/>
      <c r="F33" s="149"/>
      <c r="G33" s="185"/>
      <c r="H33" s="482"/>
      <c r="I33" s="482"/>
    </row>
    <row r="34" spans="1:9" x14ac:dyDescent="0.25">
      <c r="A34" s="149">
        <v>45145</v>
      </c>
      <c r="B34" s="163">
        <v>5.36</v>
      </c>
      <c r="C34" s="638" t="s">
        <v>217</v>
      </c>
      <c r="D34" s="639"/>
      <c r="E34" s="640"/>
      <c r="F34" s="149"/>
      <c r="G34" s="185"/>
      <c r="H34" s="626"/>
      <c r="I34" s="626"/>
    </row>
    <row r="35" spans="1:9" x14ac:dyDescent="0.25">
      <c r="A35" s="149">
        <v>45145</v>
      </c>
      <c r="B35" s="163">
        <v>5.36</v>
      </c>
      <c r="C35" s="638" t="s">
        <v>217</v>
      </c>
      <c r="D35" s="639"/>
      <c r="E35" s="640"/>
      <c r="F35" s="149"/>
      <c r="G35" s="185"/>
      <c r="H35" s="626"/>
      <c r="I35" s="626"/>
    </row>
    <row r="36" spans="1:9" x14ac:dyDescent="0.25">
      <c r="A36" s="149">
        <v>45145</v>
      </c>
      <c r="B36" s="163">
        <v>5.36</v>
      </c>
      <c r="C36" s="638" t="s">
        <v>217</v>
      </c>
      <c r="D36" s="639"/>
      <c r="E36" s="640"/>
      <c r="F36" s="149"/>
      <c r="G36" s="185"/>
      <c r="H36" s="626"/>
      <c r="I36" s="626"/>
    </row>
    <row r="37" spans="1:9" x14ac:dyDescent="0.25">
      <c r="A37" s="149">
        <v>45145</v>
      </c>
      <c r="B37" s="163">
        <v>5.36</v>
      </c>
      <c r="C37" s="638" t="s">
        <v>217</v>
      </c>
      <c r="D37" s="639"/>
      <c r="E37" s="640"/>
      <c r="F37" s="149"/>
      <c r="G37" s="185"/>
      <c r="H37" s="626"/>
      <c r="I37" s="626"/>
    </row>
    <row r="38" spans="1:9" x14ac:dyDescent="0.25">
      <c r="A38" s="149">
        <v>45145</v>
      </c>
      <c r="B38" s="163">
        <v>5.35</v>
      </c>
      <c r="C38" s="638" t="s">
        <v>217</v>
      </c>
      <c r="D38" s="639"/>
      <c r="E38" s="640"/>
      <c r="F38" s="149"/>
      <c r="G38" s="185"/>
      <c r="H38" s="482"/>
      <c r="I38" s="482"/>
    </row>
    <row r="39" spans="1:9" x14ac:dyDescent="0.25">
      <c r="A39" s="149">
        <v>45146</v>
      </c>
      <c r="B39" s="184">
        <v>1254.6400000000001</v>
      </c>
      <c r="C39" s="638" t="s">
        <v>1155</v>
      </c>
      <c r="D39" s="639"/>
      <c r="E39" s="640"/>
      <c r="F39" s="149"/>
      <c r="G39" s="185"/>
      <c r="H39" s="626"/>
      <c r="I39" s="626"/>
    </row>
    <row r="40" spans="1:9" x14ac:dyDescent="0.25">
      <c r="A40" s="149">
        <v>45146</v>
      </c>
      <c r="B40" s="163">
        <v>486</v>
      </c>
      <c r="C40" s="491" t="s">
        <v>239</v>
      </c>
      <c r="D40" s="512"/>
      <c r="E40" s="543"/>
      <c r="F40" s="149"/>
      <c r="G40" s="185"/>
      <c r="H40" s="626"/>
      <c r="I40" s="626"/>
    </row>
    <row r="41" spans="1:9" x14ac:dyDescent="0.25">
      <c r="A41" s="149">
        <v>45146</v>
      </c>
      <c r="B41" s="163">
        <v>8.0299999999999994</v>
      </c>
      <c r="C41" s="638" t="s">
        <v>217</v>
      </c>
      <c r="D41" s="639"/>
      <c r="E41" s="640"/>
      <c r="F41" s="149"/>
      <c r="G41" s="185"/>
      <c r="H41" s="626"/>
      <c r="I41" s="626"/>
    </row>
    <row r="42" spans="1:9" x14ac:dyDescent="0.25">
      <c r="A42" s="149">
        <v>45146</v>
      </c>
      <c r="B42" s="184">
        <v>210</v>
      </c>
      <c r="C42" s="627" t="s">
        <v>529</v>
      </c>
      <c r="D42" s="627"/>
      <c r="E42" s="627"/>
      <c r="F42" s="149"/>
      <c r="G42" s="185"/>
      <c r="H42" s="626"/>
      <c r="I42" s="626"/>
    </row>
    <row r="43" spans="1:9" x14ac:dyDescent="0.25">
      <c r="A43" s="149">
        <v>45147</v>
      </c>
      <c r="B43" s="163">
        <v>8.0299999999999994</v>
      </c>
      <c r="C43" s="638" t="s">
        <v>217</v>
      </c>
      <c r="D43" s="639"/>
      <c r="E43" s="640"/>
      <c r="F43" s="149"/>
      <c r="G43" s="185"/>
      <c r="H43" s="482"/>
      <c r="I43" s="482"/>
    </row>
    <row r="44" spans="1:9" x14ac:dyDescent="0.25">
      <c r="A44" s="149">
        <v>45147</v>
      </c>
      <c r="B44" s="163">
        <v>5000</v>
      </c>
      <c r="C44" s="651" t="s">
        <v>1006</v>
      </c>
      <c r="D44" s="652"/>
      <c r="E44" s="653"/>
      <c r="F44" s="149"/>
      <c r="G44" s="185"/>
      <c r="H44" s="626"/>
      <c r="I44" s="626"/>
    </row>
    <row r="45" spans="1:9" x14ac:dyDescent="0.25">
      <c r="A45" s="149">
        <v>45147</v>
      </c>
      <c r="B45" s="184">
        <v>210</v>
      </c>
      <c r="C45" s="627" t="s">
        <v>529</v>
      </c>
      <c r="D45" s="627"/>
      <c r="E45" s="627"/>
      <c r="F45" s="149"/>
      <c r="G45" s="162"/>
      <c r="H45" s="482"/>
      <c r="I45" s="482"/>
    </row>
    <row r="46" spans="1:9" x14ac:dyDescent="0.25">
      <c r="A46" s="149">
        <v>45149</v>
      </c>
      <c r="B46" s="163">
        <v>15000</v>
      </c>
      <c r="C46" s="491" t="s">
        <v>628</v>
      </c>
      <c r="D46" s="512"/>
      <c r="E46" s="543"/>
      <c r="F46" s="149"/>
      <c r="G46" s="162"/>
      <c r="H46" s="482"/>
      <c r="I46" s="482"/>
    </row>
    <row r="47" spans="1:9" x14ac:dyDescent="0.25">
      <c r="A47" s="149">
        <v>45149</v>
      </c>
      <c r="B47" s="163">
        <v>5.36</v>
      </c>
      <c r="C47" s="638" t="s">
        <v>217</v>
      </c>
      <c r="D47" s="639"/>
      <c r="E47" s="640"/>
      <c r="F47" s="149"/>
      <c r="G47" s="200"/>
      <c r="H47" s="626"/>
      <c r="I47" s="626"/>
    </row>
    <row r="48" spans="1:9" x14ac:dyDescent="0.25">
      <c r="A48" s="149">
        <v>45149</v>
      </c>
      <c r="B48" s="184">
        <v>171.7</v>
      </c>
      <c r="C48" s="491" t="s">
        <v>273</v>
      </c>
      <c r="D48" s="512"/>
      <c r="E48" s="543"/>
      <c r="F48" s="149"/>
      <c r="G48" s="163"/>
      <c r="H48" s="626"/>
      <c r="I48" s="626"/>
    </row>
    <row r="49" spans="1:9" x14ac:dyDescent="0.25">
      <c r="A49" s="149">
        <v>45150</v>
      </c>
      <c r="B49" s="184">
        <v>210</v>
      </c>
      <c r="C49" s="627" t="s">
        <v>529</v>
      </c>
      <c r="D49" s="627"/>
      <c r="E49" s="627"/>
      <c r="F49" s="149"/>
      <c r="G49" s="187"/>
      <c r="H49" s="626"/>
      <c r="I49" s="626"/>
    </row>
    <row r="50" spans="1:9" x14ac:dyDescent="0.25">
      <c r="A50" s="149">
        <v>45150</v>
      </c>
      <c r="B50" s="184">
        <v>210</v>
      </c>
      <c r="C50" s="627" t="s">
        <v>529</v>
      </c>
      <c r="D50" s="627"/>
      <c r="E50" s="627"/>
      <c r="F50" s="149"/>
      <c r="G50" s="162"/>
      <c r="H50" s="626"/>
      <c r="I50" s="626"/>
    </row>
    <row r="51" spans="1:9" x14ac:dyDescent="0.25">
      <c r="A51" s="149">
        <v>45152</v>
      </c>
      <c r="B51" s="184">
        <v>3546</v>
      </c>
      <c r="C51" s="491" t="s">
        <v>1025</v>
      </c>
      <c r="D51" s="512"/>
      <c r="E51" s="543"/>
      <c r="F51" s="149"/>
      <c r="G51" s="163"/>
      <c r="H51" s="482"/>
      <c r="I51" s="482"/>
    </row>
    <row r="52" spans="1:9" x14ac:dyDescent="0.25">
      <c r="A52" s="149">
        <v>45154</v>
      </c>
      <c r="B52" s="184">
        <v>210</v>
      </c>
      <c r="C52" s="627" t="s">
        <v>529</v>
      </c>
      <c r="D52" s="627"/>
      <c r="E52" s="627"/>
      <c r="F52" s="149"/>
      <c r="G52" s="162"/>
      <c r="H52" s="482"/>
      <c r="I52" s="482"/>
    </row>
    <row r="53" spans="1:9" x14ac:dyDescent="0.25">
      <c r="A53" s="149">
        <v>45155</v>
      </c>
      <c r="B53" s="184">
        <v>210</v>
      </c>
      <c r="C53" s="627" t="s">
        <v>529</v>
      </c>
      <c r="D53" s="627"/>
      <c r="E53" s="627"/>
      <c r="F53" s="149"/>
      <c r="G53" s="171"/>
      <c r="H53" s="650"/>
      <c r="I53" s="640"/>
    </row>
    <row r="54" spans="1:9" x14ac:dyDescent="0.25">
      <c r="A54" s="149">
        <v>45156</v>
      </c>
      <c r="B54" s="184">
        <v>210</v>
      </c>
      <c r="C54" s="627" t="s">
        <v>529</v>
      </c>
      <c r="D54" s="627"/>
      <c r="E54" s="627"/>
      <c r="F54" s="149"/>
      <c r="G54" s="162"/>
      <c r="H54" s="626"/>
      <c r="I54" s="626"/>
    </row>
    <row r="55" spans="1:9" x14ac:dyDescent="0.25">
      <c r="A55" s="149">
        <v>45158</v>
      </c>
      <c r="B55" s="163">
        <v>1000</v>
      </c>
      <c r="C55" s="491" t="s">
        <v>628</v>
      </c>
      <c r="D55" s="512"/>
      <c r="E55" s="543"/>
      <c r="F55" s="149"/>
      <c r="G55" s="162"/>
      <c r="H55" s="626"/>
      <c r="I55" s="626"/>
    </row>
    <row r="56" spans="1:9" x14ac:dyDescent="0.25">
      <c r="A56" s="149">
        <f>$A$55</f>
        <v>45158</v>
      </c>
      <c r="B56" s="184">
        <v>4</v>
      </c>
      <c r="C56" s="638" t="s">
        <v>217</v>
      </c>
      <c r="D56" s="639"/>
      <c r="E56" s="640"/>
      <c r="F56" s="149"/>
      <c r="G56" s="163"/>
      <c r="H56" s="482"/>
      <c r="I56" s="482"/>
    </row>
    <row r="57" spans="1:9" x14ac:dyDescent="0.25">
      <c r="A57" s="149">
        <v>45159</v>
      </c>
      <c r="B57" s="184">
        <v>1500</v>
      </c>
      <c r="C57" s="491" t="s">
        <v>628</v>
      </c>
      <c r="D57" s="512"/>
      <c r="E57" s="543"/>
      <c r="F57" s="149"/>
      <c r="G57" s="171"/>
      <c r="H57" s="650"/>
      <c r="I57" s="640"/>
    </row>
    <row r="58" spans="1:9" x14ac:dyDescent="0.25">
      <c r="A58" s="149">
        <v>45159</v>
      </c>
      <c r="B58" s="163">
        <v>5.36</v>
      </c>
      <c r="C58" s="638" t="s">
        <v>217</v>
      </c>
      <c r="D58" s="639"/>
      <c r="E58" s="640"/>
      <c r="F58" s="149"/>
      <c r="G58" s="162"/>
      <c r="H58" s="626"/>
      <c r="I58" s="626"/>
    </row>
    <row r="59" spans="1:9" x14ac:dyDescent="0.25">
      <c r="A59" s="149">
        <v>45159</v>
      </c>
      <c r="B59" s="184">
        <v>3537</v>
      </c>
      <c r="C59" s="491" t="s">
        <v>1025</v>
      </c>
      <c r="D59" s="512"/>
      <c r="E59" s="543"/>
      <c r="F59" s="149"/>
      <c r="G59" s="162"/>
      <c r="H59" s="626"/>
      <c r="I59" s="626"/>
    </row>
    <row r="60" spans="1:9" x14ac:dyDescent="0.25">
      <c r="A60" s="149">
        <v>45160</v>
      </c>
      <c r="B60" s="184">
        <v>1000</v>
      </c>
      <c r="C60" s="491" t="s">
        <v>628</v>
      </c>
      <c r="D60" s="512"/>
      <c r="E60" s="543"/>
      <c r="F60" s="149"/>
      <c r="G60" s="162"/>
      <c r="H60" s="626"/>
      <c r="I60" s="626"/>
    </row>
    <row r="61" spans="1:9" x14ac:dyDescent="0.25">
      <c r="A61" s="149">
        <v>45160</v>
      </c>
      <c r="B61" s="184">
        <v>2000</v>
      </c>
      <c r="C61" s="491" t="s">
        <v>628</v>
      </c>
      <c r="D61" s="512"/>
      <c r="E61" s="543"/>
      <c r="F61" s="149"/>
      <c r="G61" s="162"/>
      <c r="H61" s="626"/>
      <c r="I61" s="626"/>
    </row>
    <row r="62" spans="1:9" x14ac:dyDescent="0.25">
      <c r="A62" s="149">
        <v>45160</v>
      </c>
      <c r="B62" s="184">
        <v>2000</v>
      </c>
      <c r="C62" s="491" t="s">
        <v>628</v>
      </c>
      <c r="D62" s="512"/>
      <c r="E62" s="543"/>
      <c r="F62" s="149"/>
      <c r="G62" s="162"/>
      <c r="H62" s="654"/>
      <c r="I62" s="655"/>
    </row>
    <row r="63" spans="1:9" x14ac:dyDescent="0.25">
      <c r="A63" s="149">
        <v>45160</v>
      </c>
      <c r="B63" s="184">
        <v>4</v>
      </c>
      <c r="C63" s="638" t="s">
        <v>217</v>
      </c>
      <c r="D63" s="639"/>
      <c r="E63" s="640"/>
      <c r="F63" s="149"/>
      <c r="G63" s="162"/>
      <c r="H63" s="654"/>
      <c r="I63" s="655"/>
    </row>
    <row r="64" spans="1:9" x14ac:dyDescent="0.25">
      <c r="A64" s="149">
        <v>45160</v>
      </c>
      <c r="B64" s="163">
        <v>5.36</v>
      </c>
      <c r="C64" s="638" t="s">
        <v>217</v>
      </c>
      <c r="D64" s="639"/>
      <c r="E64" s="640"/>
      <c r="F64" s="149"/>
      <c r="G64" s="162"/>
      <c r="H64" s="654"/>
      <c r="I64" s="655"/>
    </row>
    <row r="65" spans="1:9" x14ac:dyDescent="0.25">
      <c r="A65" s="149">
        <v>45160</v>
      </c>
      <c r="B65" s="163">
        <v>5.36</v>
      </c>
      <c r="C65" s="638" t="s">
        <v>217</v>
      </c>
      <c r="D65" s="639"/>
      <c r="E65" s="640"/>
      <c r="F65" s="149"/>
      <c r="G65" s="162"/>
      <c r="H65" s="654"/>
      <c r="I65" s="655"/>
    </row>
    <row r="66" spans="1:9" x14ac:dyDescent="0.25">
      <c r="A66" s="149">
        <v>45160</v>
      </c>
      <c r="B66" s="184">
        <v>210</v>
      </c>
      <c r="C66" s="627" t="s">
        <v>529</v>
      </c>
      <c r="D66" s="627"/>
      <c r="E66" s="627"/>
      <c r="F66" s="149"/>
      <c r="G66" s="162"/>
      <c r="H66" s="654"/>
      <c r="I66" s="655"/>
    </row>
    <row r="67" spans="1:9" x14ac:dyDescent="0.25">
      <c r="A67" s="149">
        <v>45161</v>
      </c>
      <c r="B67" s="184">
        <v>1500</v>
      </c>
      <c r="C67" s="491" t="s">
        <v>628</v>
      </c>
      <c r="D67" s="512"/>
      <c r="E67" s="543"/>
      <c r="F67" s="149"/>
      <c r="G67" s="162"/>
      <c r="H67" s="202"/>
      <c r="I67" s="203"/>
    </row>
    <row r="68" spans="1:9" x14ac:dyDescent="0.25">
      <c r="A68" s="149">
        <v>45161</v>
      </c>
      <c r="B68" s="184">
        <v>1500</v>
      </c>
      <c r="C68" s="491" t="s">
        <v>628</v>
      </c>
      <c r="D68" s="512"/>
      <c r="E68" s="543"/>
      <c r="F68" s="149"/>
      <c r="G68" s="162"/>
      <c r="H68" s="202"/>
      <c r="I68" s="203"/>
    </row>
    <row r="69" spans="1:9" x14ac:dyDescent="0.25">
      <c r="A69" s="149">
        <v>45161</v>
      </c>
      <c r="B69" s="163">
        <v>8.0299999999999994</v>
      </c>
      <c r="C69" s="638" t="s">
        <v>217</v>
      </c>
      <c r="D69" s="639"/>
      <c r="E69" s="640"/>
      <c r="F69" s="196"/>
      <c r="G69" s="196"/>
      <c r="H69" s="649"/>
      <c r="I69" s="649"/>
    </row>
    <row r="70" spans="1:9" x14ac:dyDescent="0.25">
      <c r="A70" s="149">
        <v>45161</v>
      </c>
      <c r="B70" s="163">
        <v>5.36</v>
      </c>
      <c r="C70" s="638" t="s">
        <v>217</v>
      </c>
      <c r="D70" s="639"/>
      <c r="E70" s="640"/>
      <c r="F70" s="196"/>
      <c r="G70" s="196"/>
      <c r="H70" s="204"/>
      <c r="I70" s="205"/>
    </row>
    <row r="71" spans="1:9" x14ac:dyDescent="0.25">
      <c r="A71" s="149">
        <v>45161</v>
      </c>
      <c r="B71" s="163">
        <v>5.36</v>
      </c>
      <c r="C71" s="638" t="s">
        <v>217</v>
      </c>
      <c r="D71" s="639"/>
      <c r="E71" s="640"/>
      <c r="F71" s="196"/>
      <c r="G71" s="196"/>
      <c r="H71" s="204"/>
      <c r="I71" s="205"/>
    </row>
    <row r="72" spans="1:9" x14ac:dyDescent="0.25">
      <c r="A72" s="149">
        <v>45161</v>
      </c>
      <c r="B72" s="163">
        <v>1260</v>
      </c>
      <c r="C72" s="651" t="s">
        <v>1006</v>
      </c>
      <c r="D72" s="652"/>
      <c r="E72" s="653"/>
      <c r="F72" s="196"/>
      <c r="G72" s="196"/>
      <c r="H72" s="204"/>
      <c r="I72" s="205"/>
    </row>
    <row r="73" spans="1:9" x14ac:dyDescent="0.25">
      <c r="A73" s="149">
        <v>45161</v>
      </c>
      <c r="B73" s="184">
        <v>210</v>
      </c>
      <c r="C73" s="627" t="s">
        <v>529</v>
      </c>
      <c r="D73" s="627"/>
      <c r="E73" s="627"/>
      <c r="F73" s="196"/>
      <c r="G73" s="196"/>
      <c r="H73" s="204"/>
      <c r="I73" s="205"/>
    </row>
    <row r="74" spans="1:9" x14ac:dyDescent="0.25">
      <c r="A74" s="149">
        <v>45163</v>
      </c>
      <c r="B74" s="184">
        <v>210</v>
      </c>
      <c r="C74" s="627" t="s">
        <v>529</v>
      </c>
      <c r="D74" s="627"/>
      <c r="E74" s="627"/>
      <c r="F74" s="196"/>
      <c r="G74" s="196"/>
      <c r="H74" s="204"/>
      <c r="I74" s="205"/>
    </row>
    <row r="75" spans="1:9" x14ac:dyDescent="0.25">
      <c r="A75" s="149">
        <v>45165</v>
      </c>
      <c r="B75" s="186">
        <v>394.25</v>
      </c>
      <c r="C75" s="627" t="s">
        <v>1058</v>
      </c>
      <c r="D75" s="627"/>
      <c r="E75" s="627"/>
      <c r="F75" s="196"/>
      <c r="G75" s="196"/>
      <c r="H75" s="204"/>
      <c r="I75" s="205"/>
    </row>
    <row r="76" spans="1:9" x14ac:dyDescent="0.25">
      <c r="A76" s="149">
        <v>45165</v>
      </c>
      <c r="B76" s="184">
        <v>210</v>
      </c>
      <c r="C76" s="627" t="s">
        <v>529</v>
      </c>
      <c r="D76" s="627"/>
      <c r="E76" s="627"/>
      <c r="F76" s="196"/>
      <c r="G76" s="196"/>
      <c r="H76" s="204"/>
      <c r="I76" s="205"/>
    </row>
    <row r="77" spans="1:9" x14ac:dyDescent="0.25">
      <c r="A77" s="149">
        <v>45166</v>
      </c>
      <c r="B77" s="186">
        <v>5826.89</v>
      </c>
      <c r="C77" s="569" t="s">
        <v>776</v>
      </c>
      <c r="D77" s="512"/>
      <c r="E77" s="543"/>
      <c r="F77" s="196"/>
      <c r="G77" s="196"/>
      <c r="H77" s="204"/>
      <c r="I77" s="205"/>
    </row>
    <row r="78" spans="1:9" x14ac:dyDescent="0.25">
      <c r="A78" s="149">
        <v>45166</v>
      </c>
      <c r="B78" s="163">
        <v>5.35</v>
      </c>
      <c r="C78" s="638" t="s">
        <v>217</v>
      </c>
      <c r="D78" s="639"/>
      <c r="E78" s="640"/>
      <c r="F78" s="196"/>
      <c r="G78" s="196"/>
      <c r="H78" s="204"/>
      <c r="I78" s="205"/>
    </row>
    <row r="79" spans="1:9" x14ac:dyDescent="0.25">
      <c r="A79" s="149">
        <v>45166</v>
      </c>
      <c r="B79" s="184">
        <v>11402</v>
      </c>
      <c r="C79" s="491" t="s">
        <v>397</v>
      </c>
      <c r="D79" s="512"/>
      <c r="E79" s="543"/>
      <c r="F79" s="196"/>
      <c r="G79" s="196"/>
      <c r="H79" s="204"/>
      <c r="I79" s="205"/>
    </row>
    <row r="80" spans="1:9" x14ac:dyDescent="0.25">
      <c r="A80" s="149">
        <v>45167</v>
      </c>
      <c r="B80" s="184">
        <v>210</v>
      </c>
      <c r="C80" s="627" t="s">
        <v>529</v>
      </c>
      <c r="D80" s="627"/>
      <c r="E80" s="627"/>
      <c r="F80" s="196"/>
      <c r="G80" s="196"/>
      <c r="H80" s="204"/>
      <c r="I80" s="205"/>
    </row>
    <row r="81" spans="1:9" x14ac:dyDescent="0.25">
      <c r="A81" s="149">
        <v>45168</v>
      </c>
      <c r="B81" s="186">
        <v>1000</v>
      </c>
      <c r="C81" s="491" t="s">
        <v>628</v>
      </c>
      <c r="D81" s="512"/>
      <c r="E81" s="543"/>
      <c r="F81" s="196"/>
      <c r="G81" s="196"/>
      <c r="H81" s="204"/>
      <c r="I81" s="205"/>
    </row>
    <row r="82" spans="1:9" x14ac:dyDescent="0.25">
      <c r="A82" s="149">
        <v>45168</v>
      </c>
      <c r="B82" s="163">
        <v>8.0299999999999994</v>
      </c>
      <c r="C82" s="638" t="s">
        <v>217</v>
      </c>
      <c r="D82" s="639"/>
      <c r="E82" s="640"/>
      <c r="F82" s="196"/>
      <c r="G82" s="196"/>
      <c r="H82" s="204"/>
      <c r="I82" s="205"/>
    </row>
    <row r="83" spans="1:9" x14ac:dyDescent="0.25">
      <c r="A83" s="149">
        <v>45168</v>
      </c>
      <c r="B83" s="163">
        <v>2520</v>
      </c>
      <c r="C83" s="651" t="s">
        <v>1006</v>
      </c>
      <c r="D83" s="652"/>
      <c r="E83" s="653"/>
      <c r="F83" s="196"/>
      <c r="G83" s="196"/>
      <c r="H83" s="204"/>
      <c r="I83" s="205"/>
    </row>
    <row r="84" spans="1:9" x14ac:dyDescent="0.25">
      <c r="A84" s="149">
        <v>45168</v>
      </c>
      <c r="B84" s="163">
        <v>4</v>
      </c>
      <c r="C84" s="638" t="s">
        <v>217</v>
      </c>
      <c r="D84" s="639"/>
      <c r="E84" s="640"/>
      <c r="F84" s="196"/>
      <c r="G84" s="196"/>
      <c r="H84" s="204"/>
      <c r="I84" s="205"/>
    </row>
    <row r="85" spans="1:9" x14ac:dyDescent="0.25">
      <c r="A85" s="149">
        <v>45169</v>
      </c>
      <c r="B85" s="163">
        <v>2.67</v>
      </c>
      <c r="C85" s="638" t="s">
        <v>217</v>
      </c>
      <c r="D85" s="639"/>
      <c r="E85" s="640"/>
      <c r="F85" s="196"/>
      <c r="G85" s="196"/>
      <c r="H85" s="204"/>
      <c r="I85" s="205"/>
    </row>
    <row r="86" spans="1:9" x14ac:dyDescent="0.25">
      <c r="A86" s="149">
        <v>45169</v>
      </c>
      <c r="B86" s="163">
        <v>5.36</v>
      </c>
      <c r="C86" s="638" t="s">
        <v>217</v>
      </c>
      <c r="D86" s="639"/>
      <c r="E86" s="640"/>
      <c r="F86" s="196"/>
      <c r="G86" s="196"/>
      <c r="H86" s="204"/>
      <c r="I86" s="205"/>
    </row>
    <row r="87" spans="1:9" x14ac:dyDescent="0.25">
      <c r="A87" s="149">
        <v>45169</v>
      </c>
      <c r="B87" s="163">
        <v>3800</v>
      </c>
      <c r="C87" s="491" t="s">
        <v>693</v>
      </c>
      <c r="D87" s="512"/>
      <c r="E87" s="543"/>
      <c r="F87" s="196"/>
      <c r="G87" s="196"/>
      <c r="H87" s="204"/>
      <c r="I87" s="205"/>
    </row>
    <row r="88" spans="1:9" x14ac:dyDescent="0.25">
      <c r="A88" s="149">
        <v>45169</v>
      </c>
      <c r="B88" s="163">
        <v>3800</v>
      </c>
      <c r="C88" s="491" t="s">
        <v>692</v>
      </c>
      <c r="D88" s="512"/>
      <c r="E88" s="543"/>
      <c r="F88" s="196"/>
      <c r="G88" s="196"/>
      <c r="H88" s="204"/>
      <c r="I88" s="205"/>
    </row>
    <row r="89" spans="1:9" x14ac:dyDescent="0.25">
      <c r="A89" s="149">
        <v>45169</v>
      </c>
      <c r="B89" s="163">
        <v>3800</v>
      </c>
      <c r="C89" s="491" t="s">
        <v>289</v>
      </c>
      <c r="D89" s="512"/>
      <c r="E89" s="543"/>
      <c r="F89" s="196"/>
      <c r="G89" s="196"/>
      <c r="H89" s="204"/>
      <c r="I89" s="205"/>
    </row>
    <row r="90" spans="1:9" x14ac:dyDescent="0.25">
      <c r="A90" s="149">
        <v>45169</v>
      </c>
      <c r="B90" s="163">
        <v>56960.15</v>
      </c>
      <c r="C90" s="625" t="s">
        <v>343</v>
      </c>
      <c r="D90" s="625"/>
      <c r="E90" s="625"/>
      <c r="F90" s="196"/>
      <c r="G90" s="196"/>
      <c r="H90" s="204"/>
      <c r="I90" s="205"/>
    </row>
    <row r="91" spans="1:9" x14ac:dyDescent="0.25">
      <c r="A91" s="149">
        <v>45169</v>
      </c>
      <c r="B91" s="184">
        <v>210</v>
      </c>
      <c r="C91" s="627" t="s">
        <v>529</v>
      </c>
      <c r="D91" s="627"/>
      <c r="E91" s="627"/>
      <c r="F91" s="196"/>
      <c r="G91" s="196"/>
      <c r="H91" s="204"/>
      <c r="I91" s="205"/>
    </row>
    <row r="92" spans="1:9" x14ac:dyDescent="0.25">
      <c r="A92" s="149">
        <v>45169</v>
      </c>
      <c r="B92" s="184">
        <v>210</v>
      </c>
      <c r="C92" s="627" t="s">
        <v>529</v>
      </c>
      <c r="D92" s="627"/>
      <c r="E92" s="627"/>
      <c r="F92" s="196"/>
      <c r="G92" s="196"/>
      <c r="H92" s="204"/>
      <c r="I92" s="205"/>
    </row>
  </sheetData>
  <mergeCells count="160">
    <mergeCell ref="C72:E72"/>
    <mergeCell ref="C73:E73"/>
    <mergeCell ref="C92:E92"/>
    <mergeCell ref="C74:E74"/>
    <mergeCell ref="C75:E75"/>
    <mergeCell ref="C76:E76"/>
    <mergeCell ref="C77:E77"/>
    <mergeCell ref="C78:E78"/>
    <mergeCell ref="C79:E79"/>
    <mergeCell ref="C80:E80"/>
    <mergeCell ref="C87:E87"/>
    <mergeCell ref="C88:E88"/>
    <mergeCell ref="C89:E89"/>
    <mergeCell ref="C90:E90"/>
    <mergeCell ref="C91:E91"/>
    <mergeCell ref="C81:E81"/>
    <mergeCell ref="C82:E82"/>
    <mergeCell ref="C83:E83"/>
    <mergeCell ref="C84:E84"/>
    <mergeCell ref="C85:E85"/>
    <mergeCell ref="C86:E86"/>
    <mergeCell ref="C67:E67"/>
    <mergeCell ref="C68:E68"/>
    <mergeCell ref="C69:E69"/>
    <mergeCell ref="H69:I69"/>
    <mergeCell ref="C70:E70"/>
    <mergeCell ref="C71:E71"/>
    <mergeCell ref="C64:E64"/>
    <mergeCell ref="H64:I64"/>
    <mergeCell ref="C65:E65"/>
    <mergeCell ref="H65:I65"/>
    <mergeCell ref="C66:E66"/>
    <mergeCell ref="H66:I66"/>
    <mergeCell ref="C61:E61"/>
    <mergeCell ref="H61:I61"/>
    <mergeCell ref="C62:E62"/>
    <mergeCell ref="H62:I62"/>
    <mergeCell ref="C63:E63"/>
    <mergeCell ref="H63:I63"/>
    <mergeCell ref="C58:E58"/>
    <mergeCell ref="H58:I58"/>
    <mergeCell ref="C59:E59"/>
    <mergeCell ref="H59:I59"/>
    <mergeCell ref="C60:E60"/>
    <mergeCell ref="H60:I60"/>
    <mergeCell ref="C55:E55"/>
    <mergeCell ref="H55:I55"/>
    <mergeCell ref="C56:E56"/>
    <mergeCell ref="H56:I56"/>
    <mergeCell ref="C57:E57"/>
    <mergeCell ref="H57:I57"/>
    <mergeCell ref="C52:E52"/>
    <mergeCell ref="H52:I52"/>
    <mergeCell ref="C53:E53"/>
    <mergeCell ref="H53:I53"/>
    <mergeCell ref="C54:E54"/>
    <mergeCell ref="H54:I54"/>
    <mergeCell ref="C49:E49"/>
    <mergeCell ref="H49:I49"/>
    <mergeCell ref="C50:E50"/>
    <mergeCell ref="H50:I50"/>
    <mergeCell ref="C51:E51"/>
    <mergeCell ref="H51:I51"/>
    <mergeCell ref="C46:E46"/>
    <mergeCell ref="H46:I46"/>
    <mergeCell ref="C47:E47"/>
    <mergeCell ref="H47:I47"/>
    <mergeCell ref="C48:E48"/>
    <mergeCell ref="H48:I48"/>
    <mergeCell ref="C43:E43"/>
    <mergeCell ref="H43:I43"/>
    <mergeCell ref="C44:E44"/>
    <mergeCell ref="H44:I44"/>
    <mergeCell ref="C45:E45"/>
    <mergeCell ref="H45:I45"/>
    <mergeCell ref="C40:E40"/>
    <mergeCell ref="H40:I40"/>
    <mergeCell ref="C41:E41"/>
    <mergeCell ref="H41:I41"/>
    <mergeCell ref="C42:E42"/>
    <mergeCell ref="H42:I42"/>
    <mergeCell ref="C37:E37"/>
    <mergeCell ref="H37:I37"/>
    <mergeCell ref="C38:E38"/>
    <mergeCell ref="H38:I38"/>
    <mergeCell ref="C39:E39"/>
    <mergeCell ref="H39:I39"/>
    <mergeCell ref="C34:E34"/>
    <mergeCell ref="H34:I34"/>
    <mergeCell ref="C35:E35"/>
    <mergeCell ref="H35:I35"/>
    <mergeCell ref="C36:E36"/>
    <mergeCell ref="H36:I36"/>
    <mergeCell ref="C31:E31"/>
    <mergeCell ref="H31:I31"/>
    <mergeCell ref="C32:E32"/>
    <mergeCell ref="H32:I32"/>
    <mergeCell ref="C33:E33"/>
    <mergeCell ref="H33:I33"/>
    <mergeCell ref="C28:E28"/>
    <mergeCell ref="H28:I28"/>
    <mergeCell ref="C29:E29"/>
    <mergeCell ref="H29:I29"/>
    <mergeCell ref="C30:E30"/>
    <mergeCell ref="H30:I30"/>
    <mergeCell ref="C25:E25"/>
    <mergeCell ref="H25:I25"/>
    <mergeCell ref="C26:E26"/>
    <mergeCell ref="H26:I26"/>
    <mergeCell ref="C27:E27"/>
    <mergeCell ref="H27:I27"/>
    <mergeCell ref="C22:E22"/>
    <mergeCell ref="H22:I22"/>
    <mergeCell ref="C23:E23"/>
    <mergeCell ref="H23:I23"/>
    <mergeCell ref="C24:E24"/>
    <mergeCell ref="H24:I24"/>
    <mergeCell ref="C19:E19"/>
    <mergeCell ref="H19:I19"/>
    <mergeCell ref="C20:E20"/>
    <mergeCell ref="H20:I20"/>
    <mergeCell ref="C21:E21"/>
    <mergeCell ref="H21:I21"/>
    <mergeCell ref="A15:I15"/>
    <mergeCell ref="A16:E16"/>
    <mergeCell ref="F16:I16"/>
    <mergeCell ref="C17:E17"/>
    <mergeCell ref="H17:I17"/>
    <mergeCell ref="C18:E18"/>
    <mergeCell ref="H18:I18"/>
    <mergeCell ref="A12:B12"/>
    <mergeCell ref="C12:E12"/>
    <mergeCell ref="F12:H12"/>
    <mergeCell ref="A13:B13"/>
    <mergeCell ref="C13:E13"/>
    <mergeCell ref="F13:H13"/>
    <mergeCell ref="A10:B10"/>
    <mergeCell ref="C10:E10"/>
    <mergeCell ref="F10:H10"/>
    <mergeCell ref="A11:B11"/>
    <mergeCell ref="C11:E11"/>
    <mergeCell ref="F11:H11"/>
    <mergeCell ref="A9:B9"/>
    <mergeCell ref="C9:E9"/>
    <mergeCell ref="F9:H9"/>
    <mergeCell ref="A6:B6"/>
    <mergeCell ref="C6:E6"/>
    <mergeCell ref="F6:H6"/>
    <mergeCell ref="A7:B7"/>
    <mergeCell ref="C7:E7"/>
    <mergeCell ref="F7:H7"/>
    <mergeCell ref="A2:H2"/>
    <mergeCell ref="A3:F3"/>
    <mergeCell ref="G3:H3"/>
    <mergeCell ref="A4:B5"/>
    <mergeCell ref="C4:E5"/>
    <mergeCell ref="F4:H5"/>
    <mergeCell ref="A8:B8"/>
    <mergeCell ref="C8:E8"/>
    <mergeCell ref="F8:H8"/>
  </mergeCells>
  <pageMargins left="0.7" right="0.7" top="0.75" bottom="0.75" header="0.3" footer="0.3"/>
  <pageSetup paperSize="9" scale="77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topLeftCell="A72" zoomScaleNormal="100" workbookViewId="0">
      <selection activeCell="H85" sqref="H85"/>
    </sheetView>
  </sheetViews>
  <sheetFormatPr defaultColWidth="9.140625"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2" width="9.140625" style="125"/>
    <col min="13" max="13" width="9.5703125" style="125" bestFit="1" customWidth="1"/>
    <col min="14" max="14" width="9.140625" style="125"/>
    <col min="15" max="15" width="9.5703125" style="125" bestFit="1" customWidth="1"/>
    <col min="16" max="16384" width="9.140625" style="125"/>
  </cols>
  <sheetData>
    <row r="1" spans="1:16" ht="15.75" thickBot="1" x14ac:dyDescent="0.3"/>
    <row r="2" spans="1:16" ht="21.75" customHeight="1" x14ac:dyDescent="0.35">
      <c r="A2" s="589" t="s">
        <v>1156</v>
      </c>
      <c r="B2" s="590"/>
      <c r="C2" s="590"/>
      <c r="D2" s="590"/>
      <c r="E2" s="590"/>
      <c r="F2" s="590"/>
      <c r="G2" s="590"/>
      <c r="H2" s="591"/>
    </row>
    <row r="3" spans="1:16" ht="21.75" customHeight="1" thickBot="1" x14ac:dyDescent="0.3">
      <c r="A3" s="656" t="s">
        <v>748</v>
      </c>
      <c r="B3" s="657"/>
      <c r="C3" s="670"/>
      <c r="D3" s="670"/>
      <c r="E3" s="670"/>
      <c r="F3" s="670"/>
      <c r="G3" s="671">
        <v>282221</v>
      </c>
      <c r="H3" s="672"/>
    </row>
    <row r="4" spans="1:16" x14ac:dyDescent="0.25">
      <c r="A4" s="658"/>
      <c r="B4" s="673"/>
      <c r="C4" s="675" t="s">
        <v>0</v>
      </c>
      <c r="D4" s="606"/>
      <c r="E4" s="607"/>
      <c r="F4" s="675" t="s">
        <v>1081</v>
      </c>
      <c r="G4" s="606"/>
      <c r="H4" s="607"/>
    </row>
    <row r="5" spans="1:16" ht="15.75" thickBot="1" x14ac:dyDescent="0.3">
      <c r="A5" s="660"/>
      <c r="B5" s="674"/>
      <c r="C5" s="676"/>
      <c r="D5" s="677"/>
      <c r="E5" s="678"/>
      <c r="F5" s="676"/>
      <c r="G5" s="677"/>
      <c r="H5" s="678"/>
    </row>
    <row r="6" spans="1:16" ht="30.75" customHeight="1" x14ac:dyDescent="0.25">
      <c r="A6" s="583" t="s">
        <v>1157</v>
      </c>
      <c r="B6" s="664"/>
      <c r="C6" s="666">
        <v>219127.82</v>
      </c>
      <c r="D6" s="667"/>
      <c r="E6" s="681"/>
      <c r="F6" s="666">
        <v>42119.85</v>
      </c>
      <c r="G6" s="667"/>
      <c r="H6" s="668"/>
    </row>
    <row r="7" spans="1:16" x14ac:dyDescent="0.25">
      <c r="A7" s="585" t="s">
        <v>3</v>
      </c>
      <c r="B7" s="665"/>
      <c r="C7" s="669">
        <f>113121.77+183152.6</f>
        <v>296274.37</v>
      </c>
      <c r="D7" s="360"/>
      <c r="E7" s="541"/>
      <c r="F7" s="669">
        <v>0</v>
      </c>
      <c r="G7" s="360"/>
      <c r="H7" s="662"/>
      <c r="M7" s="201"/>
      <c r="N7" s="201"/>
      <c r="O7" s="201"/>
      <c r="P7" s="201"/>
    </row>
    <row r="8" spans="1:16" x14ac:dyDescent="0.25">
      <c r="A8" s="585" t="s">
        <v>625</v>
      </c>
      <c r="B8" s="665"/>
      <c r="C8" s="669">
        <f>2739.18+5946.47</f>
        <v>8685.65</v>
      </c>
      <c r="D8" s="360"/>
      <c r="E8" s="541"/>
      <c r="F8" s="669">
        <v>686.61</v>
      </c>
      <c r="G8" s="360"/>
      <c r="H8" s="662"/>
      <c r="M8" s="201"/>
      <c r="N8" s="201"/>
      <c r="O8" s="201"/>
      <c r="P8" s="201"/>
    </row>
    <row r="9" spans="1:16" x14ac:dyDescent="0.25">
      <c r="A9" s="585" t="s">
        <v>106</v>
      </c>
      <c r="B9" s="665"/>
      <c r="C9" s="669">
        <v>0</v>
      </c>
      <c r="D9" s="360"/>
      <c r="E9" s="541"/>
      <c r="F9" s="669">
        <v>0</v>
      </c>
      <c r="G9" s="360"/>
      <c r="H9" s="662"/>
    </row>
    <row r="10" spans="1:16" x14ac:dyDescent="0.25">
      <c r="A10" s="585" t="s">
        <v>996</v>
      </c>
      <c r="B10" s="665"/>
      <c r="C10" s="669">
        <v>300</v>
      </c>
      <c r="D10" s="360"/>
      <c r="E10" s="541"/>
      <c r="F10" s="669">
        <v>0</v>
      </c>
      <c r="G10" s="360"/>
      <c r="H10" s="662"/>
    </row>
    <row r="11" spans="1:16" x14ac:dyDescent="0.25">
      <c r="A11" s="585" t="s">
        <v>672</v>
      </c>
      <c r="B11" s="665"/>
      <c r="C11" s="669">
        <v>0</v>
      </c>
      <c r="D11" s="360"/>
      <c r="E11" s="541"/>
      <c r="F11" s="669">
        <v>0</v>
      </c>
      <c r="G11" s="360"/>
      <c r="H11" s="662"/>
    </row>
    <row r="12" spans="1:16" x14ac:dyDescent="0.25">
      <c r="A12" s="585" t="s">
        <v>6</v>
      </c>
      <c r="B12" s="665"/>
      <c r="C12" s="669">
        <v>298081.84999999998</v>
      </c>
      <c r="D12" s="360"/>
      <c r="E12" s="541"/>
      <c r="F12" s="669">
        <v>34.33</v>
      </c>
      <c r="G12" s="360"/>
      <c r="H12" s="662"/>
    </row>
    <row r="13" spans="1:16" ht="36.75" customHeight="1" thickBot="1" x14ac:dyDescent="0.3">
      <c r="A13" s="602" t="s">
        <v>1158</v>
      </c>
      <c r="B13" s="679"/>
      <c r="C13" s="680">
        <f>C6+C7+C8+C9+C10+C11-C12</f>
        <v>226305.99000000011</v>
      </c>
      <c r="D13" s="422"/>
      <c r="E13" s="636"/>
      <c r="F13" s="680">
        <f>F6+F7+F8+F9+F10+F11-F12</f>
        <v>42772.13</v>
      </c>
      <c r="G13" s="422"/>
      <c r="H13" s="663"/>
    </row>
    <row r="14" spans="1:16" ht="15.75" customHeight="1" thickBot="1" x14ac:dyDescent="0.3">
      <c r="C14" s="188"/>
      <c r="D14" s="188"/>
      <c r="E14" s="189"/>
      <c r="F14" s="189"/>
      <c r="G14" s="189"/>
      <c r="H14" s="189"/>
    </row>
    <row r="15" spans="1:16" ht="15.75" customHeight="1" thickBot="1" x14ac:dyDescent="0.3">
      <c r="A15" s="632" t="s">
        <v>7</v>
      </c>
      <c r="B15" s="630"/>
      <c r="C15" s="630"/>
      <c r="D15" s="630"/>
      <c r="E15" s="630"/>
      <c r="F15" s="630"/>
      <c r="G15" s="630"/>
      <c r="H15" s="630"/>
      <c r="I15" s="631"/>
    </row>
    <row r="16" spans="1:16" ht="15.75" thickBot="1" x14ac:dyDescent="0.3">
      <c r="A16" s="632" t="s">
        <v>0</v>
      </c>
      <c r="B16" s="630"/>
      <c r="C16" s="630"/>
      <c r="D16" s="630"/>
      <c r="E16" s="631"/>
      <c r="F16" s="633" t="s">
        <v>1081</v>
      </c>
      <c r="G16" s="634"/>
      <c r="H16" s="634"/>
      <c r="I16" s="635"/>
    </row>
    <row r="17" spans="1:9" x14ac:dyDescent="0.25">
      <c r="A17" s="111" t="s">
        <v>30</v>
      </c>
      <c r="B17" s="111" t="s">
        <v>31</v>
      </c>
      <c r="C17" s="380" t="s">
        <v>32</v>
      </c>
      <c r="D17" s="380"/>
      <c r="E17" s="380"/>
      <c r="F17" s="111" t="s">
        <v>30</v>
      </c>
      <c r="G17" s="111" t="s">
        <v>31</v>
      </c>
      <c r="H17" s="380" t="s">
        <v>32</v>
      </c>
      <c r="I17" s="380"/>
    </row>
    <row r="18" spans="1:9" x14ac:dyDescent="0.25">
      <c r="A18" s="149">
        <v>45170</v>
      </c>
      <c r="B18" s="184">
        <v>2000</v>
      </c>
      <c r="C18" s="638" t="s">
        <v>1159</v>
      </c>
      <c r="D18" s="639"/>
      <c r="E18" s="640"/>
      <c r="F18" s="149">
        <v>45184</v>
      </c>
      <c r="G18" s="185">
        <v>34.33</v>
      </c>
      <c r="H18" s="626" t="s">
        <v>1106</v>
      </c>
      <c r="I18" s="626"/>
    </row>
    <row r="19" spans="1:9" x14ac:dyDescent="0.25">
      <c r="A19" s="149">
        <v>45171</v>
      </c>
      <c r="B19" s="184">
        <v>280</v>
      </c>
      <c r="C19" s="627" t="s">
        <v>529</v>
      </c>
      <c r="D19" s="627"/>
      <c r="E19" s="627"/>
      <c r="F19" s="149"/>
      <c r="G19" s="185"/>
      <c r="H19" s="626"/>
      <c r="I19" s="626"/>
    </row>
    <row r="20" spans="1:9" x14ac:dyDescent="0.25">
      <c r="A20" s="149">
        <v>45171</v>
      </c>
      <c r="B20" s="184">
        <v>280</v>
      </c>
      <c r="C20" s="627" t="s">
        <v>529</v>
      </c>
      <c r="D20" s="627"/>
      <c r="E20" s="627"/>
      <c r="F20" s="149"/>
      <c r="G20" s="185"/>
      <c r="H20" s="626"/>
      <c r="I20" s="626"/>
    </row>
    <row r="21" spans="1:9" x14ac:dyDescent="0.25">
      <c r="A21" s="149">
        <v>45172</v>
      </c>
      <c r="B21" s="184">
        <v>280</v>
      </c>
      <c r="C21" s="627" t="s">
        <v>529</v>
      </c>
      <c r="D21" s="627"/>
      <c r="E21" s="627"/>
      <c r="F21" s="149"/>
      <c r="G21" s="185"/>
      <c r="H21" s="626"/>
      <c r="I21" s="626"/>
    </row>
    <row r="22" spans="1:9" x14ac:dyDescent="0.25">
      <c r="A22" s="149">
        <v>45173</v>
      </c>
      <c r="B22" s="184">
        <v>3500</v>
      </c>
      <c r="C22" s="491" t="s">
        <v>628</v>
      </c>
      <c r="D22" s="512"/>
      <c r="E22" s="543"/>
      <c r="F22" s="149"/>
      <c r="G22" s="185"/>
      <c r="H22" s="626"/>
      <c r="I22" s="626"/>
    </row>
    <row r="23" spans="1:9" x14ac:dyDescent="0.25">
      <c r="A23" s="149">
        <v>45173</v>
      </c>
      <c r="B23" s="163">
        <v>5.36</v>
      </c>
      <c r="C23" s="638" t="s">
        <v>217</v>
      </c>
      <c r="D23" s="639"/>
      <c r="E23" s="640"/>
      <c r="F23" s="149"/>
      <c r="G23" s="185"/>
      <c r="H23" s="626"/>
      <c r="I23" s="626"/>
    </row>
    <row r="24" spans="1:9" x14ac:dyDescent="0.25">
      <c r="A24" s="149">
        <v>45173</v>
      </c>
      <c r="B24" s="163">
        <v>155152.41</v>
      </c>
      <c r="C24" s="638" t="s">
        <v>1160</v>
      </c>
      <c r="D24" s="639"/>
      <c r="E24" s="640"/>
      <c r="F24" s="149"/>
      <c r="G24" s="185"/>
      <c r="H24" s="626"/>
      <c r="I24" s="626"/>
    </row>
    <row r="25" spans="1:9" x14ac:dyDescent="0.25">
      <c r="A25" s="149">
        <v>45175</v>
      </c>
      <c r="B25" s="163">
        <v>5.36</v>
      </c>
      <c r="C25" s="638" t="s">
        <v>217</v>
      </c>
      <c r="D25" s="639"/>
      <c r="E25" s="640"/>
      <c r="F25" s="149"/>
      <c r="G25" s="185"/>
      <c r="H25" s="626"/>
      <c r="I25" s="626"/>
    </row>
    <row r="26" spans="1:9" x14ac:dyDescent="0.25">
      <c r="A26" s="149">
        <v>45175</v>
      </c>
      <c r="B26" s="184">
        <v>5500</v>
      </c>
      <c r="C26" s="638" t="s">
        <v>1161</v>
      </c>
      <c r="D26" s="639"/>
      <c r="E26" s="640"/>
      <c r="F26" s="149"/>
      <c r="G26" s="185"/>
      <c r="H26" s="626"/>
      <c r="I26" s="626"/>
    </row>
    <row r="27" spans="1:9" x14ac:dyDescent="0.25">
      <c r="A27" s="149">
        <v>45175</v>
      </c>
      <c r="B27" s="163">
        <v>5.35</v>
      </c>
      <c r="C27" s="638" t="s">
        <v>217</v>
      </c>
      <c r="D27" s="639"/>
      <c r="E27" s="640"/>
      <c r="F27" s="149"/>
      <c r="G27" s="185"/>
      <c r="H27" s="626"/>
      <c r="I27" s="626"/>
    </row>
    <row r="28" spans="1:9" x14ac:dyDescent="0.25">
      <c r="A28" s="149">
        <v>45175</v>
      </c>
      <c r="B28" s="184">
        <v>9444</v>
      </c>
      <c r="C28" s="491" t="s">
        <v>1162</v>
      </c>
      <c r="D28" s="512"/>
      <c r="E28" s="543"/>
      <c r="F28" s="149"/>
      <c r="G28" s="185"/>
      <c r="H28" s="626"/>
      <c r="I28" s="626"/>
    </row>
    <row r="29" spans="1:9" x14ac:dyDescent="0.25">
      <c r="A29" s="149">
        <v>45175</v>
      </c>
      <c r="B29" s="184">
        <v>280</v>
      </c>
      <c r="C29" s="627" t="s">
        <v>529</v>
      </c>
      <c r="D29" s="627"/>
      <c r="E29" s="627"/>
      <c r="F29" s="149"/>
      <c r="G29" s="185"/>
      <c r="H29" s="626"/>
      <c r="I29" s="626"/>
    </row>
    <row r="30" spans="1:9" x14ac:dyDescent="0.25">
      <c r="A30" s="149">
        <v>45176</v>
      </c>
      <c r="B30" s="184">
        <v>1000</v>
      </c>
      <c r="C30" s="491" t="s">
        <v>628</v>
      </c>
      <c r="D30" s="512"/>
      <c r="E30" s="543"/>
      <c r="F30" s="149"/>
      <c r="G30" s="185"/>
      <c r="H30" s="626"/>
      <c r="I30" s="626"/>
    </row>
    <row r="31" spans="1:9" x14ac:dyDescent="0.25">
      <c r="A31" s="149">
        <v>45176</v>
      </c>
      <c r="B31" s="184">
        <v>2.67</v>
      </c>
      <c r="C31" s="638" t="s">
        <v>217</v>
      </c>
      <c r="D31" s="639"/>
      <c r="E31" s="640"/>
      <c r="F31" s="149"/>
      <c r="G31" s="185"/>
      <c r="H31" s="626"/>
      <c r="I31" s="626"/>
    </row>
    <row r="32" spans="1:9" x14ac:dyDescent="0.25">
      <c r="A32" s="149">
        <v>45176</v>
      </c>
      <c r="B32" s="184">
        <v>388</v>
      </c>
      <c r="C32" s="627" t="s">
        <v>1058</v>
      </c>
      <c r="D32" s="627"/>
      <c r="E32" s="627"/>
      <c r="F32" s="149"/>
      <c r="G32" s="185"/>
      <c r="H32" s="626"/>
      <c r="I32" s="626"/>
    </row>
    <row r="33" spans="1:9" x14ac:dyDescent="0.25">
      <c r="A33" s="149">
        <v>45176</v>
      </c>
      <c r="B33" s="163">
        <v>396.5</v>
      </c>
      <c r="C33" s="491" t="s">
        <v>239</v>
      </c>
      <c r="D33" s="512"/>
      <c r="E33" s="543"/>
      <c r="F33" s="149"/>
      <c r="G33" s="185"/>
      <c r="H33" s="482"/>
      <c r="I33" s="482"/>
    </row>
    <row r="34" spans="1:9" x14ac:dyDescent="0.25">
      <c r="A34" s="149">
        <v>45177</v>
      </c>
      <c r="B34" s="184">
        <v>280</v>
      </c>
      <c r="C34" s="627" t="s">
        <v>529</v>
      </c>
      <c r="D34" s="627"/>
      <c r="E34" s="627"/>
      <c r="F34" s="149"/>
      <c r="G34" s="185"/>
      <c r="H34" s="626"/>
      <c r="I34" s="626"/>
    </row>
    <row r="35" spans="1:9" x14ac:dyDescent="0.25">
      <c r="A35" s="149">
        <v>45179</v>
      </c>
      <c r="B35" s="184">
        <v>280</v>
      </c>
      <c r="C35" s="627" t="s">
        <v>529</v>
      </c>
      <c r="D35" s="627"/>
      <c r="E35" s="627"/>
      <c r="F35" s="149"/>
      <c r="G35" s="185"/>
      <c r="H35" s="626"/>
      <c r="I35" s="626"/>
    </row>
    <row r="36" spans="1:9" x14ac:dyDescent="0.25">
      <c r="A36" s="149">
        <v>45180</v>
      </c>
      <c r="B36" s="163">
        <v>5000</v>
      </c>
      <c r="C36" s="638" t="s">
        <v>760</v>
      </c>
      <c r="D36" s="639"/>
      <c r="E36" s="640"/>
      <c r="F36" s="149"/>
      <c r="G36" s="185"/>
      <c r="H36" s="626"/>
      <c r="I36" s="626"/>
    </row>
    <row r="37" spans="1:9" x14ac:dyDescent="0.25">
      <c r="A37" s="149">
        <v>45180</v>
      </c>
      <c r="B37" s="163">
        <v>5.35</v>
      </c>
      <c r="C37" s="638" t="s">
        <v>217</v>
      </c>
      <c r="D37" s="639"/>
      <c r="E37" s="640"/>
      <c r="F37" s="149"/>
      <c r="G37" s="185"/>
      <c r="H37" s="626"/>
      <c r="I37" s="626"/>
    </row>
    <row r="38" spans="1:9" x14ac:dyDescent="0.25">
      <c r="A38" s="149">
        <v>45180</v>
      </c>
      <c r="B38" s="163">
        <v>10000</v>
      </c>
      <c r="C38" s="651" t="s">
        <v>1006</v>
      </c>
      <c r="D38" s="652"/>
      <c r="E38" s="653"/>
      <c r="F38" s="149"/>
      <c r="G38" s="185"/>
      <c r="H38" s="482"/>
      <c r="I38" s="482"/>
    </row>
    <row r="39" spans="1:9" x14ac:dyDescent="0.25">
      <c r="A39" s="149">
        <v>45180</v>
      </c>
      <c r="B39" s="184">
        <v>172.4</v>
      </c>
      <c r="C39" s="491" t="s">
        <v>273</v>
      </c>
      <c r="D39" s="512"/>
      <c r="E39" s="543"/>
      <c r="F39" s="149"/>
      <c r="G39" s="185"/>
      <c r="H39" s="626"/>
      <c r="I39" s="626"/>
    </row>
    <row r="40" spans="1:9" x14ac:dyDescent="0.25">
      <c r="A40" s="149">
        <v>45182</v>
      </c>
      <c r="B40" s="184">
        <v>280</v>
      </c>
      <c r="C40" s="627" t="s">
        <v>529</v>
      </c>
      <c r="D40" s="627"/>
      <c r="E40" s="627"/>
      <c r="F40" s="149"/>
      <c r="G40" s="185"/>
      <c r="H40" s="626"/>
      <c r="I40" s="626"/>
    </row>
    <row r="41" spans="1:9" x14ac:dyDescent="0.25">
      <c r="A41" s="149">
        <v>45183</v>
      </c>
      <c r="B41" s="163">
        <v>5.36</v>
      </c>
      <c r="C41" s="638" t="s">
        <v>217</v>
      </c>
      <c r="D41" s="639"/>
      <c r="E41" s="640"/>
      <c r="F41" s="149"/>
      <c r="G41" s="185"/>
      <c r="H41" s="626"/>
      <c r="I41" s="626"/>
    </row>
    <row r="42" spans="1:9" x14ac:dyDescent="0.25">
      <c r="A42" s="149">
        <v>45183</v>
      </c>
      <c r="B42" s="184">
        <v>4012.47</v>
      </c>
      <c r="C42" s="638" t="s">
        <v>502</v>
      </c>
      <c r="D42" s="639"/>
      <c r="E42" s="640"/>
      <c r="F42" s="149"/>
      <c r="G42" s="185"/>
      <c r="H42" s="626"/>
      <c r="I42" s="626"/>
    </row>
    <row r="43" spans="1:9" x14ac:dyDescent="0.25">
      <c r="A43" s="149">
        <v>45184</v>
      </c>
      <c r="B43" s="163">
        <v>1500</v>
      </c>
      <c r="C43" s="491" t="s">
        <v>628</v>
      </c>
      <c r="D43" s="512"/>
      <c r="E43" s="543"/>
      <c r="F43" s="149"/>
      <c r="G43" s="185"/>
      <c r="H43" s="482"/>
      <c r="I43" s="482"/>
    </row>
    <row r="44" spans="1:9" x14ac:dyDescent="0.25">
      <c r="A44" s="149">
        <v>45184</v>
      </c>
      <c r="B44" s="163">
        <v>5.35</v>
      </c>
      <c r="C44" s="638" t="s">
        <v>217</v>
      </c>
      <c r="D44" s="639"/>
      <c r="E44" s="640"/>
      <c r="F44" s="149"/>
      <c r="G44" s="185"/>
      <c r="H44" s="626"/>
      <c r="I44" s="626"/>
    </row>
    <row r="45" spans="1:9" x14ac:dyDescent="0.25">
      <c r="A45" s="149">
        <v>45184</v>
      </c>
      <c r="B45" s="184">
        <v>10000</v>
      </c>
      <c r="C45" s="651" t="s">
        <v>1163</v>
      </c>
      <c r="D45" s="652"/>
      <c r="E45" s="653"/>
      <c r="F45" s="149"/>
      <c r="G45" s="162"/>
      <c r="H45" s="482"/>
      <c r="I45" s="482"/>
    </row>
    <row r="46" spans="1:9" x14ac:dyDescent="0.25">
      <c r="A46" s="149">
        <v>45184</v>
      </c>
      <c r="B46" s="163">
        <v>5.36</v>
      </c>
      <c r="C46" s="638" t="s">
        <v>217</v>
      </c>
      <c r="D46" s="639"/>
      <c r="E46" s="640"/>
      <c r="F46" s="149"/>
      <c r="G46" s="162"/>
      <c r="H46" s="482"/>
      <c r="I46" s="482"/>
    </row>
    <row r="47" spans="1:9" x14ac:dyDescent="0.25">
      <c r="A47" s="149">
        <v>45184</v>
      </c>
      <c r="B47" s="163">
        <v>4701</v>
      </c>
      <c r="C47" s="491" t="s">
        <v>1025</v>
      </c>
      <c r="D47" s="512"/>
      <c r="E47" s="543"/>
      <c r="F47" s="149"/>
      <c r="G47" s="200"/>
      <c r="H47" s="626"/>
      <c r="I47" s="626"/>
    </row>
    <row r="48" spans="1:9" x14ac:dyDescent="0.25">
      <c r="A48" s="149">
        <v>45184</v>
      </c>
      <c r="B48" s="184">
        <v>280</v>
      </c>
      <c r="C48" s="627" t="s">
        <v>529</v>
      </c>
      <c r="D48" s="627"/>
      <c r="E48" s="627"/>
      <c r="F48" s="149"/>
      <c r="G48" s="163"/>
      <c r="H48" s="626"/>
      <c r="I48" s="626"/>
    </row>
    <row r="49" spans="1:9" x14ac:dyDescent="0.25">
      <c r="A49" s="149">
        <v>45185</v>
      </c>
      <c r="B49" s="184">
        <v>8.0299999999999994</v>
      </c>
      <c r="C49" s="638" t="s">
        <v>217</v>
      </c>
      <c r="D49" s="639"/>
      <c r="E49" s="640"/>
      <c r="F49" s="149"/>
      <c r="G49" s="187"/>
      <c r="H49" s="626"/>
      <c r="I49" s="626"/>
    </row>
    <row r="50" spans="1:9" x14ac:dyDescent="0.25">
      <c r="A50" s="149">
        <v>45185</v>
      </c>
      <c r="B50" s="184">
        <v>11100</v>
      </c>
      <c r="C50" s="651" t="s">
        <v>1006</v>
      </c>
      <c r="D50" s="652"/>
      <c r="E50" s="653"/>
      <c r="F50" s="149"/>
      <c r="G50" s="162"/>
      <c r="H50" s="626"/>
      <c r="I50" s="626"/>
    </row>
    <row r="51" spans="1:9" x14ac:dyDescent="0.25">
      <c r="A51" s="149">
        <v>45186</v>
      </c>
      <c r="B51" s="184">
        <v>280</v>
      </c>
      <c r="C51" s="627" t="s">
        <v>529</v>
      </c>
      <c r="D51" s="627"/>
      <c r="E51" s="627"/>
      <c r="F51" s="149"/>
      <c r="G51" s="163"/>
      <c r="H51" s="482"/>
      <c r="I51" s="482"/>
    </row>
    <row r="52" spans="1:9" x14ac:dyDescent="0.25">
      <c r="A52" s="149">
        <v>45188</v>
      </c>
      <c r="B52" s="184">
        <v>2579</v>
      </c>
      <c r="C52" s="491" t="s">
        <v>1025</v>
      </c>
      <c r="D52" s="512"/>
      <c r="E52" s="543"/>
      <c r="F52" s="149"/>
      <c r="G52" s="162"/>
      <c r="H52" s="482"/>
      <c r="I52" s="482"/>
    </row>
    <row r="53" spans="1:9" x14ac:dyDescent="0.25">
      <c r="A53" s="149">
        <v>45188</v>
      </c>
      <c r="B53" s="184">
        <v>280</v>
      </c>
      <c r="C53" s="627" t="s">
        <v>529</v>
      </c>
      <c r="D53" s="627"/>
      <c r="E53" s="627"/>
      <c r="F53" s="149"/>
      <c r="G53" s="171"/>
      <c r="H53" s="650"/>
      <c r="I53" s="640"/>
    </row>
    <row r="54" spans="1:9" x14ac:dyDescent="0.25">
      <c r="A54" s="149">
        <v>45189</v>
      </c>
      <c r="B54" s="184">
        <v>280</v>
      </c>
      <c r="C54" s="627" t="s">
        <v>529</v>
      </c>
      <c r="D54" s="627"/>
      <c r="E54" s="627"/>
      <c r="F54" s="149"/>
      <c r="G54" s="162"/>
      <c r="H54" s="626"/>
      <c r="I54" s="626"/>
    </row>
    <row r="55" spans="1:9" x14ac:dyDescent="0.25">
      <c r="A55" s="149">
        <v>45190</v>
      </c>
      <c r="B55" s="184">
        <v>280</v>
      </c>
      <c r="C55" s="627" t="s">
        <v>529</v>
      </c>
      <c r="D55" s="627"/>
      <c r="E55" s="627"/>
      <c r="F55" s="149"/>
      <c r="G55" s="162"/>
      <c r="H55" s="626"/>
      <c r="I55" s="626"/>
    </row>
    <row r="56" spans="1:9" x14ac:dyDescent="0.25">
      <c r="A56" s="149">
        <v>45191</v>
      </c>
      <c r="B56" s="184">
        <v>2.67</v>
      </c>
      <c r="C56" s="638" t="s">
        <v>217</v>
      </c>
      <c r="D56" s="639"/>
      <c r="E56" s="640"/>
      <c r="F56" s="149"/>
      <c r="G56" s="163"/>
      <c r="H56" s="482"/>
      <c r="I56" s="482"/>
    </row>
    <row r="57" spans="1:9" x14ac:dyDescent="0.25">
      <c r="A57" s="149">
        <v>45191</v>
      </c>
      <c r="B57" s="184">
        <v>3000</v>
      </c>
      <c r="C57" s="638" t="s">
        <v>736</v>
      </c>
      <c r="D57" s="639"/>
      <c r="E57" s="640"/>
      <c r="F57" s="149"/>
      <c r="G57" s="171"/>
      <c r="H57" s="650"/>
      <c r="I57" s="640"/>
    </row>
    <row r="58" spans="1:9" x14ac:dyDescent="0.25">
      <c r="A58" s="149">
        <v>45192</v>
      </c>
      <c r="B58" s="184">
        <v>280</v>
      </c>
      <c r="C58" s="627" t="s">
        <v>529</v>
      </c>
      <c r="D58" s="627"/>
      <c r="E58" s="627"/>
      <c r="F58" s="149"/>
      <c r="G58" s="162"/>
      <c r="H58" s="626"/>
      <c r="I58" s="626"/>
    </row>
    <row r="59" spans="1:9" x14ac:dyDescent="0.25">
      <c r="A59" s="149">
        <v>45193</v>
      </c>
      <c r="B59" s="184">
        <v>280</v>
      </c>
      <c r="C59" s="627" t="s">
        <v>529</v>
      </c>
      <c r="D59" s="627"/>
      <c r="E59" s="627"/>
      <c r="F59" s="149"/>
      <c r="G59" s="162"/>
      <c r="H59" s="626"/>
      <c r="I59" s="626"/>
    </row>
    <row r="60" spans="1:9" x14ac:dyDescent="0.25">
      <c r="A60" s="149">
        <v>45194</v>
      </c>
      <c r="B60" s="163">
        <v>5.36</v>
      </c>
      <c r="C60" s="638" t="s">
        <v>217</v>
      </c>
      <c r="D60" s="639"/>
      <c r="E60" s="640"/>
      <c r="F60" s="149"/>
      <c r="G60" s="162"/>
      <c r="H60" s="626"/>
      <c r="I60" s="626"/>
    </row>
    <row r="61" spans="1:9" x14ac:dyDescent="0.25">
      <c r="A61" s="149">
        <v>45194</v>
      </c>
      <c r="B61" s="184">
        <v>5000</v>
      </c>
      <c r="C61" s="651" t="s">
        <v>1164</v>
      </c>
      <c r="D61" s="652"/>
      <c r="E61" s="653"/>
      <c r="F61" s="149"/>
      <c r="G61" s="162"/>
      <c r="H61" s="626"/>
      <c r="I61" s="626"/>
    </row>
    <row r="62" spans="1:9" x14ac:dyDescent="0.25">
      <c r="A62" s="149">
        <v>45194</v>
      </c>
      <c r="B62" s="163">
        <v>5.36</v>
      </c>
      <c r="C62" s="638" t="s">
        <v>217</v>
      </c>
      <c r="D62" s="639"/>
      <c r="E62" s="640"/>
      <c r="F62" s="149"/>
      <c r="G62" s="162"/>
      <c r="H62" s="654"/>
      <c r="I62" s="655"/>
    </row>
    <row r="63" spans="1:9" x14ac:dyDescent="0.25">
      <c r="A63" s="149">
        <v>45194</v>
      </c>
      <c r="B63" s="184">
        <v>2000</v>
      </c>
      <c r="C63" s="638" t="s">
        <v>1165</v>
      </c>
      <c r="D63" s="639"/>
      <c r="E63" s="640"/>
      <c r="F63" s="149"/>
      <c r="G63" s="162"/>
      <c r="H63" s="654"/>
      <c r="I63" s="655"/>
    </row>
    <row r="64" spans="1:9" x14ac:dyDescent="0.25">
      <c r="A64" s="149">
        <v>45194</v>
      </c>
      <c r="B64" s="163">
        <v>5.36</v>
      </c>
      <c r="C64" s="638" t="s">
        <v>217</v>
      </c>
      <c r="D64" s="639"/>
      <c r="E64" s="640"/>
      <c r="F64" s="149"/>
      <c r="G64" s="162"/>
      <c r="H64" s="654"/>
      <c r="I64" s="655"/>
    </row>
    <row r="65" spans="1:9" x14ac:dyDescent="0.25">
      <c r="A65" s="149">
        <v>45194</v>
      </c>
      <c r="B65" s="163">
        <v>6994</v>
      </c>
      <c r="C65" s="651" t="s">
        <v>1006</v>
      </c>
      <c r="D65" s="652"/>
      <c r="E65" s="653"/>
      <c r="F65" s="149"/>
      <c r="G65" s="162"/>
      <c r="H65" s="654"/>
      <c r="I65" s="655"/>
    </row>
    <row r="66" spans="1:9" x14ac:dyDescent="0.25">
      <c r="A66" s="149">
        <v>45195</v>
      </c>
      <c r="B66" s="184">
        <v>3500</v>
      </c>
      <c r="C66" s="491" t="s">
        <v>628</v>
      </c>
      <c r="D66" s="512"/>
      <c r="E66" s="543"/>
      <c r="F66" s="149"/>
      <c r="G66" s="162"/>
      <c r="H66" s="654"/>
      <c r="I66" s="655"/>
    </row>
    <row r="67" spans="1:9" x14ac:dyDescent="0.25">
      <c r="A67" s="149">
        <v>45195</v>
      </c>
      <c r="B67" s="184">
        <v>7921</v>
      </c>
      <c r="C67" s="569" t="s">
        <v>776</v>
      </c>
      <c r="D67" s="512"/>
      <c r="E67" s="543"/>
      <c r="F67" s="149"/>
      <c r="G67" s="162"/>
      <c r="H67" s="202"/>
      <c r="I67" s="203"/>
    </row>
    <row r="68" spans="1:9" x14ac:dyDescent="0.25">
      <c r="A68" s="149">
        <v>45195</v>
      </c>
      <c r="B68" s="163">
        <v>5.36</v>
      </c>
      <c r="C68" s="638" t="s">
        <v>217</v>
      </c>
      <c r="D68" s="639"/>
      <c r="E68" s="640"/>
      <c r="F68" s="149"/>
      <c r="G68" s="162"/>
      <c r="H68" s="202"/>
      <c r="I68" s="203"/>
    </row>
    <row r="69" spans="1:9" x14ac:dyDescent="0.25">
      <c r="A69" s="149">
        <v>45195</v>
      </c>
      <c r="B69" s="184">
        <v>280</v>
      </c>
      <c r="C69" s="627" t="s">
        <v>529</v>
      </c>
      <c r="D69" s="627"/>
      <c r="E69" s="627"/>
      <c r="F69" s="196"/>
      <c r="G69" s="196"/>
      <c r="H69" s="649"/>
      <c r="I69" s="649"/>
    </row>
    <row r="70" spans="1:9" x14ac:dyDescent="0.25">
      <c r="A70" s="149">
        <v>45197</v>
      </c>
      <c r="B70" s="163">
        <v>5.36</v>
      </c>
      <c r="C70" s="638" t="s">
        <v>217</v>
      </c>
      <c r="D70" s="639"/>
      <c r="E70" s="640"/>
      <c r="F70" s="196"/>
      <c r="G70" s="196"/>
      <c r="H70" s="204"/>
      <c r="I70" s="205"/>
    </row>
    <row r="71" spans="1:9" x14ac:dyDescent="0.25">
      <c r="A71" s="149">
        <v>45197</v>
      </c>
      <c r="B71" s="163">
        <v>5.35</v>
      </c>
      <c r="C71" s="638" t="s">
        <v>217</v>
      </c>
      <c r="D71" s="639"/>
      <c r="E71" s="640"/>
      <c r="F71" s="196"/>
      <c r="G71" s="196"/>
      <c r="H71" s="204"/>
      <c r="I71" s="205"/>
    </row>
    <row r="72" spans="1:9" x14ac:dyDescent="0.25">
      <c r="A72" s="149">
        <v>45197</v>
      </c>
      <c r="B72" s="163">
        <v>5000</v>
      </c>
      <c r="C72" s="651" t="s">
        <v>1006</v>
      </c>
      <c r="D72" s="652"/>
      <c r="E72" s="653"/>
      <c r="F72" s="196"/>
      <c r="G72" s="196"/>
      <c r="H72" s="204"/>
      <c r="I72" s="205"/>
    </row>
    <row r="73" spans="1:9" x14ac:dyDescent="0.25">
      <c r="A73" s="149">
        <v>45197</v>
      </c>
      <c r="B73" s="184">
        <v>11402</v>
      </c>
      <c r="C73" s="491" t="s">
        <v>397</v>
      </c>
      <c r="D73" s="512"/>
      <c r="E73" s="543"/>
      <c r="F73" s="196"/>
      <c r="G73" s="196"/>
      <c r="H73" s="204"/>
      <c r="I73" s="205"/>
    </row>
    <row r="74" spans="1:9" x14ac:dyDescent="0.25">
      <c r="A74" s="149">
        <v>45197</v>
      </c>
      <c r="B74" s="184">
        <v>280</v>
      </c>
      <c r="C74" s="627" t="s">
        <v>529</v>
      </c>
      <c r="D74" s="627"/>
      <c r="E74" s="627"/>
      <c r="F74" s="196"/>
      <c r="G74" s="196"/>
      <c r="H74" s="204"/>
      <c r="I74" s="205"/>
    </row>
    <row r="75" spans="1:9" x14ac:dyDescent="0.25">
      <c r="A75" s="149">
        <v>45197</v>
      </c>
      <c r="B75" s="184">
        <v>280</v>
      </c>
      <c r="C75" s="627" t="s">
        <v>529</v>
      </c>
      <c r="D75" s="627"/>
      <c r="E75" s="627"/>
      <c r="F75" s="196"/>
      <c r="G75" s="196"/>
      <c r="H75" s="204"/>
      <c r="I75" s="205"/>
    </row>
    <row r="76" spans="1:9" x14ac:dyDescent="0.25">
      <c r="A76" s="149">
        <v>45198</v>
      </c>
      <c r="B76" s="184">
        <v>2.67</v>
      </c>
      <c r="C76" s="638" t="s">
        <v>217</v>
      </c>
      <c r="D76" s="639"/>
      <c r="E76" s="640"/>
      <c r="F76" s="196"/>
      <c r="G76" s="196"/>
      <c r="H76" s="204"/>
      <c r="I76" s="205"/>
    </row>
    <row r="77" spans="1:9" x14ac:dyDescent="0.25">
      <c r="A77" s="149">
        <v>45198</v>
      </c>
      <c r="B77" s="163">
        <v>3800</v>
      </c>
      <c r="C77" s="491" t="s">
        <v>692</v>
      </c>
      <c r="D77" s="512"/>
      <c r="E77" s="543"/>
      <c r="F77" s="196"/>
      <c r="G77" s="196"/>
      <c r="H77" s="204"/>
      <c r="I77" s="205"/>
    </row>
    <row r="78" spans="1:9" x14ac:dyDescent="0.25">
      <c r="A78" s="149">
        <v>45198</v>
      </c>
      <c r="B78" s="163">
        <v>3800</v>
      </c>
      <c r="C78" s="491" t="s">
        <v>693</v>
      </c>
      <c r="D78" s="512"/>
      <c r="E78" s="543"/>
      <c r="F78" s="196"/>
      <c r="G78" s="196"/>
      <c r="H78" s="204"/>
      <c r="I78" s="205"/>
    </row>
    <row r="79" spans="1:9" x14ac:dyDescent="0.25">
      <c r="A79" s="149">
        <v>45198</v>
      </c>
      <c r="B79" s="163">
        <v>5.36</v>
      </c>
      <c r="C79" s="638" t="s">
        <v>217</v>
      </c>
      <c r="D79" s="639"/>
      <c r="E79" s="640"/>
      <c r="F79" s="196"/>
      <c r="G79" s="196"/>
      <c r="H79" s="204"/>
      <c r="I79" s="205"/>
    </row>
    <row r="80" spans="1:9" x14ac:dyDescent="0.25">
      <c r="A80" s="149">
        <v>45198</v>
      </c>
      <c r="B80" s="163">
        <v>3800</v>
      </c>
      <c r="C80" s="491" t="s">
        <v>289</v>
      </c>
      <c r="D80" s="512"/>
      <c r="E80" s="543"/>
      <c r="F80" s="196"/>
      <c r="G80" s="196"/>
      <c r="H80" s="204"/>
      <c r="I80" s="205"/>
    </row>
    <row r="81" spans="1:9" x14ac:dyDescent="0.25">
      <c r="A81" s="149">
        <v>45198</v>
      </c>
      <c r="B81" s="184">
        <v>280</v>
      </c>
      <c r="C81" s="627" t="s">
        <v>529</v>
      </c>
      <c r="D81" s="627"/>
      <c r="E81" s="627"/>
      <c r="F81" s="196"/>
      <c r="G81" s="196"/>
      <c r="H81" s="204"/>
      <c r="I81" s="205"/>
    </row>
    <row r="82" spans="1:9" x14ac:dyDescent="0.25">
      <c r="A82" s="149">
        <v>45199</v>
      </c>
      <c r="B82" s="163">
        <v>8.0299999999999994</v>
      </c>
      <c r="C82" s="638" t="s">
        <v>217</v>
      </c>
      <c r="D82" s="639"/>
      <c r="E82" s="640"/>
      <c r="F82" s="196"/>
      <c r="G82" s="196"/>
      <c r="H82" s="204"/>
      <c r="I82" s="205"/>
    </row>
    <row r="83" spans="1:9" x14ac:dyDescent="0.25">
      <c r="A83" s="149">
        <v>45199</v>
      </c>
      <c r="B83" s="163">
        <v>10000</v>
      </c>
      <c r="C83" s="651" t="s">
        <v>1163</v>
      </c>
      <c r="D83" s="652"/>
      <c r="E83" s="653"/>
      <c r="F83" s="196"/>
      <c r="G83" s="196"/>
      <c r="H83" s="204"/>
      <c r="I83" s="205"/>
    </row>
    <row r="84" spans="1:9" x14ac:dyDescent="0.25">
      <c r="A84" s="149">
        <v>45199</v>
      </c>
      <c r="B84" s="184">
        <v>280</v>
      </c>
      <c r="C84" s="627" t="s">
        <v>529</v>
      </c>
      <c r="D84" s="627"/>
      <c r="E84" s="627"/>
      <c r="F84" s="196"/>
      <c r="G84" s="196"/>
      <c r="H84" s="204"/>
      <c r="I84" s="205"/>
    </row>
  </sheetData>
  <mergeCells count="152">
    <mergeCell ref="A2:H2"/>
    <mergeCell ref="A3:F3"/>
    <mergeCell ref="G3:H3"/>
    <mergeCell ref="A4:B5"/>
    <mergeCell ref="C4:E5"/>
    <mergeCell ref="F4:H5"/>
    <mergeCell ref="A8:B8"/>
    <mergeCell ref="C8:E8"/>
    <mergeCell ref="F8:H8"/>
    <mergeCell ref="A9:B9"/>
    <mergeCell ref="C9:E9"/>
    <mergeCell ref="F9:H9"/>
    <mergeCell ref="A6:B6"/>
    <mergeCell ref="C6:E6"/>
    <mergeCell ref="F6:H6"/>
    <mergeCell ref="A7:B7"/>
    <mergeCell ref="C7:E7"/>
    <mergeCell ref="F7:H7"/>
    <mergeCell ref="A12:B12"/>
    <mergeCell ref="C12:E12"/>
    <mergeCell ref="F12:H12"/>
    <mergeCell ref="A13:B13"/>
    <mergeCell ref="C13:E13"/>
    <mergeCell ref="F13:H13"/>
    <mergeCell ref="A10:B10"/>
    <mergeCell ref="C10:E10"/>
    <mergeCell ref="F10:H10"/>
    <mergeCell ref="A11:B11"/>
    <mergeCell ref="C11:E11"/>
    <mergeCell ref="F11:H11"/>
    <mergeCell ref="C19:E19"/>
    <mergeCell ref="H19:I19"/>
    <mergeCell ref="C20:E20"/>
    <mergeCell ref="H20:I20"/>
    <mergeCell ref="C21:E21"/>
    <mergeCell ref="H21:I21"/>
    <mergeCell ref="A15:I15"/>
    <mergeCell ref="A16:E16"/>
    <mergeCell ref="F16:I16"/>
    <mergeCell ref="C17:E17"/>
    <mergeCell ref="H17:I17"/>
    <mergeCell ref="C18:E18"/>
    <mergeCell ref="H18:I18"/>
    <mergeCell ref="C25:E25"/>
    <mergeCell ref="H25:I25"/>
    <mergeCell ref="C26:E26"/>
    <mergeCell ref="H26:I26"/>
    <mergeCell ref="C27:E27"/>
    <mergeCell ref="H27:I27"/>
    <mergeCell ref="C22:E22"/>
    <mergeCell ref="H22:I22"/>
    <mergeCell ref="C23:E23"/>
    <mergeCell ref="H23:I23"/>
    <mergeCell ref="C24:E24"/>
    <mergeCell ref="H24:I24"/>
    <mergeCell ref="C31:E31"/>
    <mergeCell ref="H31:I31"/>
    <mergeCell ref="C32:E32"/>
    <mergeCell ref="H32:I32"/>
    <mergeCell ref="C33:E33"/>
    <mergeCell ref="H33:I33"/>
    <mergeCell ref="C28:E28"/>
    <mergeCell ref="H28:I28"/>
    <mergeCell ref="C29:E29"/>
    <mergeCell ref="H29:I29"/>
    <mergeCell ref="C30:E30"/>
    <mergeCell ref="H30:I30"/>
    <mergeCell ref="C37:E37"/>
    <mergeCell ref="H37:I37"/>
    <mergeCell ref="C38:E38"/>
    <mergeCell ref="H38:I38"/>
    <mergeCell ref="C39:E39"/>
    <mergeCell ref="H39:I39"/>
    <mergeCell ref="C34:E34"/>
    <mergeCell ref="H34:I34"/>
    <mergeCell ref="C35:E35"/>
    <mergeCell ref="H35:I35"/>
    <mergeCell ref="C36:E36"/>
    <mergeCell ref="H36:I36"/>
    <mergeCell ref="C43:E43"/>
    <mergeCell ref="H43:I43"/>
    <mergeCell ref="C44:E44"/>
    <mergeCell ref="H44:I44"/>
    <mergeCell ref="C45:E45"/>
    <mergeCell ref="H45:I45"/>
    <mergeCell ref="C40:E40"/>
    <mergeCell ref="H40:I40"/>
    <mergeCell ref="C41:E41"/>
    <mergeCell ref="H41:I41"/>
    <mergeCell ref="C42:E42"/>
    <mergeCell ref="H42:I42"/>
    <mergeCell ref="C49:E49"/>
    <mergeCell ref="H49:I49"/>
    <mergeCell ref="C50:E50"/>
    <mergeCell ref="H50:I50"/>
    <mergeCell ref="C51:E51"/>
    <mergeCell ref="H51:I51"/>
    <mergeCell ref="C46:E46"/>
    <mergeCell ref="H46:I46"/>
    <mergeCell ref="C47:E47"/>
    <mergeCell ref="H47:I47"/>
    <mergeCell ref="C48:E48"/>
    <mergeCell ref="H48:I48"/>
    <mergeCell ref="C55:E55"/>
    <mergeCell ref="H55:I55"/>
    <mergeCell ref="C56:E56"/>
    <mergeCell ref="H56:I56"/>
    <mergeCell ref="C57:E57"/>
    <mergeCell ref="H57:I57"/>
    <mergeCell ref="C52:E52"/>
    <mergeCell ref="H52:I52"/>
    <mergeCell ref="C53:E53"/>
    <mergeCell ref="H53:I53"/>
    <mergeCell ref="C54:E54"/>
    <mergeCell ref="H54:I54"/>
    <mergeCell ref="C61:E61"/>
    <mergeCell ref="H61:I61"/>
    <mergeCell ref="C62:E62"/>
    <mergeCell ref="H62:I62"/>
    <mergeCell ref="C63:E63"/>
    <mergeCell ref="H63:I63"/>
    <mergeCell ref="C58:E58"/>
    <mergeCell ref="H58:I58"/>
    <mergeCell ref="C59:E59"/>
    <mergeCell ref="H59:I59"/>
    <mergeCell ref="C60:E60"/>
    <mergeCell ref="H60:I60"/>
    <mergeCell ref="C67:E67"/>
    <mergeCell ref="C68:E68"/>
    <mergeCell ref="C69:E69"/>
    <mergeCell ref="H69:I69"/>
    <mergeCell ref="C70:E70"/>
    <mergeCell ref="C71:E71"/>
    <mergeCell ref="C64:E64"/>
    <mergeCell ref="H64:I64"/>
    <mergeCell ref="C65:E65"/>
    <mergeCell ref="H65:I65"/>
    <mergeCell ref="C66:E66"/>
    <mergeCell ref="H66:I66"/>
    <mergeCell ref="C84:E84"/>
    <mergeCell ref="C78:E78"/>
    <mergeCell ref="C79:E79"/>
    <mergeCell ref="C80:E80"/>
    <mergeCell ref="C81:E81"/>
    <mergeCell ref="C82:E82"/>
    <mergeCell ref="C83:E83"/>
    <mergeCell ref="C72:E72"/>
    <mergeCell ref="C73:E73"/>
    <mergeCell ref="C74:E74"/>
    <mergeCell ref="C75:E75"/>
    <mergeCell ref="C76:E76"/>
    <mergeCell ref="C77:E77"/>
  </mergeCells>
  <pageMargins left="0.7" right="0.7" top="0.75" bottom="0.75" header="0.3" footer="0.3"/>
  <pageSetup paperSize="9" scale="77" orientation="portrait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topLeftCell="A63" zoomScaleNormal="100" workbookViewId="0">
      <selection activeCell="C75" sqref="C75:E75"/>
    </sheetView>
  </sheetViews>
  <sheetFormatPr defaultColWidth="9.140625"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2" width="9.140625" style="125"/>
    <col min="13" max="13" width="9.5703125" style="125" bestFit="1" customWidth="1"/>
    <col min="14" max="14" width="9.140625" style="125"/>
    <col min="15" max="15" width="9.5703125" style="125" bestFit="1" customWidth="1"/>
    <col min="16" max="16384" width="9.140625" style="125"/>
  </cols>
  <sheetData>
    <row r="1" spans="1:16" ht="15.75" thickBot="1" x14ac:dyDescent="0.3"/>
    <row r="2" spans="1:16" ht="21.75" customHeight="1" x14ac:dyDescent="0.35">
      <c r="A2" s="589" t="s">
        <v>1168</v>
      </c>
      <c r="B2" s="590"/>
      <c r="C2" s="590"/>
      <c r="D2" s="590"/>
      <c r="E2" s="590"/>
      <c r="F2" s="590"/>
      <c r="G2" s="590"/>
      <c r="H2" s="591"/>
    </row>
    <row r="3" spans="1:16" ht="21.75" customHeight="1" thickBot="1" x14ac:dyDescent="0.3">
      <c r="A3" s="656" t="s">
        <v>748</v>
      </c>
      <c r="B3" s="657"/>
      <c r="C3" s="670"/>
      <c r="D3" s="670"/>
      <c r="E3" s="670"/>
      <c r="F3" s="670"/>
      <c r="G3" s="671">
        <v>282221</v>
      </c>
      <c r="H3" s="672"/>
    </row>
    <row r="4" spans="1:16" x14ac:dyDescent="0.25">
      <c r="A4" s="658"/>
      <c r="B4" s="673"/>
      <c r="C4" s="675" t="s">
        <v>0</v>
      </c>
      <c r="D4" s="606"/>
      <c r="E4" s="607"/>
      <c r="F4" s="675" t="s">
        <v>1081</v>
      </c>
      <c r="G4" s="606"/>
      <c r="H4" s="607"/>
    </row>
    <row r="5" spans="1:16" ht="15.75" thickBot="1" x14ac:dyDescent="0.3">
      <c r="A5" s="660"/>
      <c r="B5" s="674"/>
      <c r="C5" s="676"/>
      <c r="D5" s="677"/>
      <c r="E5" s="678"/>
      <c r="F5" s="676"/>
      <c r="G5" s="677"/>
      <c r="H5" s="678"/>
    </row>
    <row r="6" spans="1:16" ht="30.75" customHeight="1" x14ac:dyDescent="0.25">
      <c r="A6" s="583" t="s">
        <v>1166</v>
      </c>
      <c r="B6" s="664"/>
      <c r="C6" s="666">
        <v>226305.99</v>
      </c>
      <c r="D6" s="667"/>
      <c r="E6" s="681"/>
      <c r="F6" s="666">
        <v>42772.13</v>
      </c>
      <c r="G6" s="667"/>
      <c r="H6" s="668"/>
    </row>
    <row r="7" spans="1:16" x14ac:dyDescent="0.25">
      <c r="A7" s="585" t="s">
        <v>3</v>
      </c>
      <c r="B7" s="665"/>
      <c r="C7" s="669">
        <f>109384.85+182588.01</f>
        <v>291972.86</v>
      </c>
      <c r="D7" s="360"/>
      <c r="E7" s="541"/>
      <c r="F7" s="669">
        <v>0</v>
      </c>
      <c r="G7" s="360"/>
      <c r="H7" s="662"/>
      <c r="M7" s="201"/>
      <c r="N7" s="201"/>
      <c r="O7" s="201"/>
      <c r="P7" s="201"/>
    </row>
    <row r="8" spans="1:16" x14ac:dyDescent="0.25">
      <c r="A8" s="585" t="s">
        <v>625</v>
      </c>
      <c r="B8" s="665"/>
      <c r="C8" s="669">
        <f>3063.1+7130.55</f>
        <v>10193.65</v>
      </c>
      <c r="D8" s="360"/>
      <c r="E8" s="541"/>
      <c r="F8" s="669">
        <v>0</v>
      </c>
      <c r="G8" s="360"/>
      <c r="H8" s="662"/>
      <c r="M8" s="201"/>
      <c r="N8" s="201"/>
      <c r="O8" s="201"/>
      <c r="P8" s="201"/>
    </row>
    <row r="9" spans="1:16" x14ac:dyDescent="0.25">
      <c r="A9" s="585" t="s">
        <v>106</v>
      </c>
      <c r="B9" s="665"/>
      <c r="C9" s="669">
        <v>0</v>
      </c>
      <c r="D9" s="360"/>
      <c r="E9" s="541"/>
      <c r="F9" s="669">
        <v>0</v>
      </c>
      <c r="G9" s="360"/>
      <c r="H9" s="662"/>
    </row>
    <row r="10" spans="1:16" x14ac:dyDescent="0.25">
      <c r="A10" s="585" t="s">
        <v>996</v>
      </c>
      <c r="B10" s="665"/>
      <c r="C10" s="669">
        <v>0</v>
      </c>
      <c r="D10" s="360"/>
      <c r="E10" s="541"/>
      <c r="F10" s="669">
        <v>0</v>
      </c>
      <c r="G10" s="360"/>
      <c r="H10" s="662"/>
    </row>
    <row r="11" spans="1:16" x14ac:dyDescent="0.25">
      <c r="A11" s="585" t="s">
        <v>672</v>
      </c>
      <c r="B11" s="665"/>
      <c r="C11" s="669">
        <v>42000</v>
      </c>
      <c r="D11" s="360"/>
      <c r="E11" s="541"/>
      <c r="F11" s="669">
        <v>0</v>
      </c>
      <c r="G11" s="360"/>
      <c r="H11" s="662"/>
    </row>
    <row r="12" spans="1:16" x14ac:dyDescent="0.25">
      <c r="A12" s="585" t="s">
        <v>6</v>
      </c>
      <c r="B12" s="665"/>
      <c r="C12" s="669">
        <v>414897.85</v>
      </c>
      <c r="D12" s="360"/>
      <c r="E12" s="541"/>
      <c r="F12" s="669">
        <v>42000</v>
      </c>
      <c r="G12" s="360"/>
      <c r="H12" s="662"/>
    </row>
    <row r="13" spans="1:16" ht="36.75" customHeight="1" thickBot="1" x14ac:dyDescent="0.3">
      <c r="A13" s="602" t="s">
        <v>1167</v>
      </c>
      <c r="B13" s="679"/>
      <c r="C13" s="680">
        <f>C6+C7+C8+C9+C10+C11-C12</f>
        <v>155574.65000000002</v>
      </c>
      <c r="D13" s="422"/>
      <c r="E13" s="636"/>
      <c r="F13" s="680">
        <f>F6+F7+F8+F9+F10+F11-F12</f>
        <v>772.12999999999738</v>
      </c>
      <c r="G13" s="422"/>
      <c r="H13" s="663"/>
    </row>
    <row r="14" spans="1:16" ht="15.75" customHeight="1" thickBot="1" x14ac:dyDescent="0.3">
      <c r="C14" s="188"/>
      <c r="D14" s="188"/>
      <c r="E14" s="189"/>
      <c r="F14" s="189"/>
      <c r="G14" s="189"/>
      <c r="H14" s="189"/>
    </row>
    <row r="15" spans="1:16" ht="15.75" customHeight="1" thickBot="1" x14ac:dyDescent="0.3">
      <c r="A15" s="632" t="s">
        <v>7</v>
      </c>
      <c r="B15" s="630"/>
      <c r="C15" s="630"/>
      <c r="D15" s="630"/>
      <c r="E15" s="630"/>
      <c r="F15" s="630"/>
      <c r="G15" s="630"/>
      <c r="H15" s="630"/>
      <c r="I15" s="631"/>
    </row>
    <row r="16" spans="1:16" ht="15.75" thickBot="1" x14ac:dyDescent="0.3">
      <c r="A16" s="632" t="s">
        <v>0</v>
      </c>
      <c r="B16" s="630"/>
      <c r="C16" s="630"/>
      <c r="D16" s="630"/>
      <c r="E16" s="631"/>
      <c r="F16" s="633" t="s">
        <v>1081</v>
      </c>
      <c r="G16" s="634"/>
      <c r="H16" s="634"/>
      <c r="I16" s="635"/>
    </row>
    <row r="17" spans="1:9" x14ac:dyDescent="0.25">
      <c r="A17" s="111" t="s">
        <v>30</v>
      </c>
      <c r="B17" s="111" t="s">
        <v>31</v>
      </c>
      <c r="C17" s="380" t="s">
        <v>32</v>
      </c>
      <c r="D17" s="380"/>
      <c r="E17" s="380"/>
      <c r="F17" s="111" t="s">
        <v>30</v>
      </c>
      <c r="G17" s="111" t="s">
        <v>31</v>
      </c>
      <c r="H17" s="380" t="s">
        <v>32</v>
      </c>
      <c r="I17" s="380"/>
    </row>
    <row r="18" spans="1:9" x14ac:dyDescent="0.25">
      <c r="A18" s="149">
        <v>45200</v>
      </c>
      <c r="B18" s="184">
        <v>280</v>
      </c>
      <c r="C18" s="627" t="s">
        <v>529</v>
      </c>
      <c r="D18" s="627"/>
      <c r="E18" s="627"/>
      <c r="F18" s="149">
        <v>45204</v>
      </c>
      <c r="G18" s="185">
        <v>42000</v>
      </c>
      <c r="H18" s="626" t="s">
        <v>861</v>
      </c>
      <c r="I18" s="626"/>
    </row>
    <row r="19" spans="1:9" x14ac:dyDescent="0.25">
      <c r="A19" s="149">
        <v>45201</v>
      </c>
      <c r="B19" s="184">
        <v>10000</v>
      </c>
      <c r="C19" s="491" t="s">
        <v>628</v>
      </c>
      <c r="D19" s="512"/>
      <c r="E19" s="543"/>
      <c r="F19" s="149"/>
      <c r="G19" s="185"/>
      <c r="H19" s="626"/>
      <c r="I19" s="626"/>
    </row>
    <row r="20" spans="1:9" x14ac:dyDescent="0.25">
      <c r="A20" s="149">
        <v>45201</v>
      </c>
      <c r="B20" s="184">
        <v>1696</v>
      </c>
      <c r="C20" s="638" t="s">
        <v>1169</v>
      </c>
      <c r="D20" s="639"/>
      <c r="E20" s="640"/>
      <c r="F20" s="149"/>
      <c r="G20" s="185"/>
      <c r="H20" s="626"/>
      <c r="I20" s="626"/>
    </row>
    <row r="21" spans="1:9" x14ac:dyDescent="0.25">
      <c r="A21" s="149">
        <v>45201</v>
      </c>
      <c r="B21" s="184">
        <v>8.0299999999999994</v>
      </c>
      <c r="C21" s="638" t="s">
        <v>217</v>
      </c>
      <c r="D21" s="639"/>
      <c r="E21" s="640"/>
      <c r="F21" s="149"/>
      <c r="G21" s="185"/>
      <c r="H21" s="626"/>
      <c r="I21" s="626"/>
    </row>
    <row r="22" spans="1:9" x14ac:dyDescent="0.25">
      <c r="A22" s="149">
        <v>45201</v>
      </c>
      <c r="B22" s="163">
        <v>5.35</v>
      </c>
      <c r="C22" s="638" t="s">
        <v>217</v>
      </c>
      <c r="D22" s="639"/>
      <c r="E22" s="640"/>
      <c r="F22" s="149"/>
      <c r="G22" s="185"/>
      <c r="H22" s="626"/>
      <c r="I22" s="626"/>
    </row>
    <row r="23" spans="1:9" x14ac:dyDescent="0.25">
      <c r="A23" s="149">
        <v>45201</v>
      </c>
      <c r="B23" s="163">
        <v>50000</v>
      </c>
      <c r="C23" s="491" t="s">
        <v>1170</v>
      </c>
      <c r="D23" s="512"/>
      <c r="E23" s="543"/>
      <c r="F23" s="149"/>
      <c r="G23" s="185"/>
      <c r="H23" s="626"/>
      <c r="I23" s="626"/>
    </row>
    <row r="24" spans="1:9" x14ac:dyDescent="0.25">
      <c r="A24" s="149">
        <v>45201</v>
      </c>
      <c r="B24" s="163">
        <v>56703.89</v>
      </c>
      <c r="C24" s="625" t="s">
        <v>343</v>
      </c>
      <c r="D24" s="625"/>
      <c r="E24" s="625"/>
      <c r="F24" s="149"/>
      <c r="G24" s="185"/>
      <c r="H24" s="626"/>
      <c r="I24" s="626"/>
    </row>
    <row r="25" spans="1:9" x14ac:dyDescent="0.25">
      <c r="A25" s="149">
        <v>45202</v>
      </c>
      <c r="B25" s="163">
        <v>330</v>
      </c>
      <c r="C25" s="627" t="s">
        <v>529</v>
      </c>
      <c r="D25" s="627"/>
      <c r="E25" s="627"/>
      <c r="F25" s="149"/>
      <c r="G25" s="185"/>
      <c r="H25" s="626"/>
      <c r="I25" s="626"/>
    </row>
    <row r="26" spans="1:9" x14ac:dyDescent="0.25">
      <c r="A26" s="149">
        <v>45202</v>
      </c>
      <c r="B26" s="163">
        <v>330</v>
      </c>
      <c r="C26" s="627" t="s">
        <v>529</v>
      </c>
      <c r="D26" s="627"/>
      <c r="E26" s="627"/>
      <c r="F26" s="149"/>
      <c r="G26" s="185"/>
      <c r="H26" s="626"/>
      <c r="I26" s="626"/>
    </row>
    <row r="27" spans="1:9" x14ac:dyDescent="0.25">
      <c r="A27" s="149">
        <v>45203</v>
      </c>
      <c r="B27" s="163">
        <v>151444.81</v>
      </c>
      <c r="C27" s="638" t="s">
        <v>1171</v>
      </c>
      <c r="D27" s="639"/>
      <c r="E27" s="640"/>
      <c r="F27" s="149"/>
      <c r="G27" s="185"/>
      <c r="H27" s="626"/>
      <c r="I27" s="626"/>
    </row>
    <row r="28" spans="1:9" x14ac:dyDescent="0.25">
      <c r="A28" s="149">
        <v>45203</v>
      </c>
      <c r="B28" s="163">
        <v>330</v>
      </c>
      <c r="C28" s="627" t="s">
        <v>529</v>
      </c>
      <c r="D28" s="627"/>
      <c r="E28" s="627"/>
      <c r="F28" s="149"/>
      <c r="G28" s="185"/>
      <c r="H28" s="626"/>
      <c r="I28" s="626"/>
    </row>
    <row r="29" spans="1:9" x14ac:dyDescent="0.25">
      <c r="A29" s="149">
        <v>45204</v>
      </c>
      <c r="B29" s="163">
        <v>5.36</v>
      </c>
      <c r="C29" s="638" t="s">
        <v>217</v>
      </c>
      <c r="D29" s="639"/>
      <c r="E29" s="640"/>
      <c r="F29" s="149"/>
      <c r="G29" s="185"/>
      <c r="H29" s="626"/>
      <c r="I29" s="626"/>
    </row>
    <row r="30" spans="1:9" x14ac:dyDescent="0.25">
      <c r="A30" s="149">
        <v>45204</v>
      </c>
      <c r="B30" s="184">
        <v>1254.6400000000001</v>
      </c>
      <c r="C30" s="638" t="s">
        <v>1172</v>
      </c>
      <c r="D30" s="639"/>
      <c r="E30" s="640"/>
      <c r="F30" s="149"/>
      <c r="G30" s="185"/>
      <c r="H30" s="626"/>
      <c r="I30" s="626"/>
    </row>
    <row r="31" spans="1:9" x14ac:dyDescent="0.25">
      <c r="A31" s="149">
        <v>45204</v>
      </c>
      <c r="B31" s="184">
        <v>5500</v>
      </c>
      <c r="C31" s="638" t="s">
        <v>1173</v>
      </c>
      <c r="D31" s="639"/>
      <c r="E31" s="640"/>
      <c r="F31" s="149"/>
      <c r="G31" s="185"/>
      <c r="H31" s="626"/>
      <c r="I31" s="626"/>
    </row>
    <row r="32" spans="1:9" x14ac:dyDescent="0.25">
      <c r="A32" s="149">
        <v>45204</v>
      </c>
      <c r="B32" s="184">
        <v>9444</v>
      </c>
      <c r="C32" s="491" t="s">
        <v>1174</v>
      </c>
      <c r="D32" s="512"/>
      <c r="E32" s="543"/>
      <c r="F32" s="149"/>
      <c r="G32" s="185"/>
      <c r="H32" s="626"/>
      <c r="I32" s="626"/>
    </row>
    <row r="33" spans="1:9" x14ac:dyDescent="0.25">
      <c r="A33" s="149">
        <v>45204</v>
      </c>
      <c r="B33" s="163">
        <v>5.36</v>
      </c>
      <c r="C33" s="638" t="s">
        <v>217</v>
      </c>
      <c r="D33" s="639"/>
      <c r="E33" s="640"/>
      <c r="F33" s="149"/>
      <c r="G33" s="185"/>
      <c r="H33" s="482"/>
      <c r="I33" s="482"/>
    </row>
    <row r="34" spans="1:9" x14ac:dyDescent="0.25">
      <c r="A34" s="149">
        <v>45204</v>
      </c>
      <c r="B34" s="163">
        <v>5.35</v>
      </c>
      <c r="C34" s="638" t="s">
        <v>217</v>
      </c>
      <c r="D34" s="639"/>
      <c r="E34" s="640"/>
      <c r="F34" s="149"/>
      <c r="G34" s="185"/>
      <c r="H34" s="626"/>
      <c r="I34" s="626"/>
    </row>
    <row r="35" spans="1:9" x14ac:dyDescent="0.25">
      <c r="A35" s="149">
        <v>45205</v>
      </c>
      <c r="B35" s="184">
        <v>5000</v>
      </c>
      <c r="C35" s="651" t="s">
        <v>1163</v>
      </c>
      <c r="D35" s="652"/>
      <c r="E35" s="653"/>
      <c r="F35" s="149"/>
      <c r="G35" s="185"/>
      <c r="H35" s="626"/>
      <c r="I35" s="626"/>
    </row>
    <row r="36" spans="1:9" x14ac:dyDescent="0.25">
      <c r="A36" s="149">
        <v>45205</v>
      </c>
      <c r="B36" s="163">
        <v>5.36</v>
      </c>
      <c r="C36" s="638" t="s">
        <v>217</v>
      </c>
      <c r="D36" s="639"/>
      <c r="E36" s="640"/>
      <c r="F36" s="149"/>
      <c r="G36" s="185"/>
      <c r="H36" s="626"/>
      <c r="I36" s="626"/>
    </row>
    <row r="37" spans="1:9" x14ac:dyDescent="0.25">
      <c r="A37" s="149">
        <v>45205</v>
      </c>
      <c r="B37" s="163">
        <v>5.36</v>
      </c>
      <c r="C37" s="638" t="s">
        <v>217</v>
      </c>
      <c r="D37" s="639"/>
      <c r="E37" s="640"/>
      <c r="F37" s="149"/>
      <c r="G37" s="185"/>
      <c r="H37" s="626"/>
      <c r="I37" s="626"/>
    </row>
    <row r="38" spans="1:9" x14ac:dyDescent="0.25">
      <c r="A38" s="149">
        <v>45205</v>
      </c>
      <c r="B38" s="163">
        <v>5960</v>
      </c>
      <c r="C38" s="651" t="s">
        <v>1006</v>
      </c>
      <c r="D38" s="652"/>
      <c r="E38" s="653"/>
      <c r="F38" s="149"/>
      <c r="G38" s="185"/>
      <c r="H38" s="482"/>
      <c r="I38" s="482"/>
    </row>
    <row r="39" spans="1:9" x14ac:dyDescent="0.25">
      <c r="A39" s="149">
        <v>45205</v>
      </c>
      <c r="B39" s="163">
        <v>330</v>
      </c>
      <c r="C39" s="627" t="s">
        <v>529</v>
      </c>
      <c r="D39" s="627"/>
      <c r="E39" s="627"/>
      <c r="F39" s="149"/>
      <c r="G39" s="185"/>
      <c r="H39" s="626"/>
      <c r="I39" s="626"/>
    </row>
    <row r="40" spans="1:9" x14ac:dyDescent="0.25">
      <c r="A40" s="149">
        <v>45208</v>
      </c>
      <c r="B40" s="184">
        <v>255.5</v>
      </c>
      <c r="C40" s="491" t="s">
        <v>239</v>
      </c>
      <c r="D40" s="512"/>
      <c r="E40" s="543"/>
      <c r="F40" s="149"/>
      <c r="G40" s="185"/>
      <c r="H40" s="626"/>
      <c r="I40" s="626"/>
    </row>
    <row r="41" spans="1:9" x14ac:dyDescent="0.25">
      <c r="A41" s="149">
        <v>45209</v>
      </c>
      <c r="B41" s="163">
        <v>330</v>
      </c>
      <c r="C41" s="627" t="s">
        <v>529</v>
      </c>
      <c r="D41" s="627"/>
      <c r="E41" s="627"/>
      <c r="F41" s="149"/>
      <c r="G41" s="185"/>
      <c r="H41" s="626"/>
      <c r="I41" s="626"/>
    </row>
    <row r="42" spans="1:9" x14ac:dyDescent="0.25">
      <c r="A42" s="149">
        <v>45210</v>
      </c>
      <c r="B42" s="184">
        <v>1000</v>
      </c>
      <c r="C42" s="491" t="s">
        <v>628</v>
      </c>
      <c r="D42" s="512"/>
      <c r="E42" s="543"/>
      <c r="F42" s="149"/>
      <c r="G42" s="185"/>
      <c r="H42" s="626"/>
      <c r="I42" s="626"/>
    </row>
    <row r="43" spans="1:9" x14ac:dyDescent="0.25">
      <c r="A43" s="149">
        <v>45210</v>
      </c>
      <c r="B43" s="163">
        <v>2.67</v>
      </c>
      <c r="C43" s="638" t="s">
        <v>217</v>
      </c>
      <c r="D43" s="639"/>
      <c r="E43" s="640"/>
      <c r="F43" s="149"/>
      <c r="G43" s="185"/>
      <c r="H43" s="482"/>
      <c r="I43" s="482"/>
    </row>
    <row r="44" spans="1:9" x14ac:dyDescent="0.25">
      <c r="A44" s="149">
        <v>45210</v>
      </c>
      <c r="B44" s="163">
        <v>172.5</v>
      </c>
      <c r="C44" s="491" t="s">
        <v>273</v>
      </c>
      <c r="D44" s="512"/>
      <c r="E44" s="543"/>
      <c r="F44" s="149"/>
      <c r="G44" s="185"/>
      <c r="H44" s="626"/>
      <c r="I44" s="626"/>
    </row>
    <row r="45" spans="1:9" x14ac:dyDescent="0.25">
      <c r="A45" s="149">
        <v>45211</v>
      </c>
      <c r="B45" s="163">
        <v>330</v>
      </c>
      <c r="C45" s="627" t="s">
        <v>529</v>
      </c>
      <c r="D45" s="627"/>
      <c r="E45" s="627"/>
      <c r="F45" s="149"/>
      <c r="G45" s="162"/>
      <c r="H45" s="482"/>
      <c r="I45" s="482"/>
    </row>
    <row r="46" spans="1:9" x14ac:dyDescent="0.25">
      <c r="A46" s="149">
        <v>45212</v>
      </c>
      <c r="B46" s="163">
        <v>330</v>
      </c>
      <c r="C46" s="627" t="s">
        <v>529</v>
      </c>
      <c r="D46" s="627"/>
      <c r="E46" s="627"/>
      <c r="F46" s="149"/>
      <c r="G46" s="162"/>
      <c r="H46" s="482"/>
      <c r="I46" s="482"/>
    </row>
    <row r="47" spans="1:9" x14ac:dyDescent="0.25">
      <c r="A47" s="149">
        <v>45213</v>
      </c>
      <c r="B47" s="163">
        <v>2000</v>
      </c>
      <c r="C47" s="491" t="s">
        <v>628</v>
      </c>
      <c r="D47" s="512"/>
      <c r="E47" s="543"/>
      <c r="F47" s="149"/>
      <c r="G47" s="200"/>
      <c r="H47" s="626"/>
      <c r="I47" s="626"/>
    </row>
    <row r="48" spans="1:9" x14ac:dyDescent="0.25">
      <c r="A48" s="149">
        <v>45213</v>
      </c>
      <c r="B48" s="184">
        <v>5300</v>
      </c>
      <c r="C48" s="651" t="s">
        <v>1163</v>
      </c>
      <c r="D48" s="652"/>
      <c r="E48" s="653"/>
      <c r="F48" s="149"/>
      <c r="G48" s="163"/>
      <c r="H48" s="626"/>
      <c r="I48" s="626"/>
    </row>
    <row r="49" spans="1:9" x14ac:dyDescent="0.25">
      <c r="A49" s="149">
        <v>45213</v>
      </c>
      <c r="B49" s="184">
        <v>8.0299999999999994</v>
      </c>
      <c r="C49" s="638" t="s">
        <v>217</v>
      </c>
      <c r="D49" s="639"/>
      <c r="E49" s="640"/>
      <c r="F49" s="149"/>
      <c r="G49" s="187"/>
      <c r="H49" s="626"/>
      <c r="I49" s="626"/>
    </row>
    <row r="50" spans="1:9" x14ac:dyDescent="0.25">
      <c r="A50" s="149">
        <v>45213</v>
      </c>
      <c r="B50" s="184">
        <v>8.0299999999999994</v>
      </c>
      <c r="C50" s="638" t="s">
        <v>217</v>
      </c>
      <c r="D50" s="639"/>
      <c r="E50" s="640"/>
      <c r="F50" s="149"/>
      <c r="G50" s="162"/>
      <c r="H50" s="626"/>
      <c r="I50" s="626"/>
    </row>
    <row r="51" spans="1:9" x14ac:dyDescent="0.25">
      <c r="A51" s="149">
        <v>45215</v>
      </c>
      <c r="B51" s="184">
        <v>6794</v>
      </c>
      <c r="C51" s="491" t="s">
        <v>1025</v>
      </c>
      <c r="D51" s="512"/>
      <c r="E51" s="543"/>
      <c r="F51" s="149"/>
      <c r="G51" s="163"/>
      <c r="H51" s="482"/>
      <c r="I51" s="482"/>
    </row>
    <row r="52" spans="1:9" x14ac:dyDescent="0.25">
      <c r="A52" s="149">
        <v>45216</v>
      </c>
      <c r="B52" s="184">
        <v>1254.6400000000001</v>
      </c>
      <c r="C52" s="638" t="s">
        <v>1175</v>
      </c>
      <c r="D52" s="639"/>
      <c r="E52" s="640"/>
      <c r="F52" s="149"/>
      <c r="G52" s="162"/>
      <c r="H52" s="482"/>
      <c r="I52" s="482"/>
    </row>
    <row r="53" spans="1:9" x14ac:dyDescent="0.25">
      <c r="A53" s="149">
        <v>45216</v>
      </c>
      <c r="B53" s="163">
        <v>5.36</v>
      </c>
      <c r="C53" s="638" t="s">
        <v>217</v>
      </c>
      <c r="D53" s="639"/>
      <c r="E53" s="640"/>
      <c r="F53" s="149"/>
      <c r="G53" s="171"/>
      <c r="H53" s="650"/>
      <c r="I53" s="640"/>
    </row>
    <row r="54" spans="1:9" x14ac:dyDescent="0.25">
      <c r="A54" s="149">
        <v>45216</v>
      </c>
      <c r="B54" s="184">
        <v>1.32</v>
      </c>
      <c r="C54" s="638" t="s">
        <v>217</v>
      </c>
      <c r="D54" s="639"/>
      <c r="E54" s="640"/>
      <c r="F54" s="149"/>
      <c r="G54" s="162"/>
      <c r="H54" s="626"/>
      <c r="I54" s="626"/>
    </row>
    <row r="55" spans="1:9" x14ac:dyDescent="0.25">
      <c r="A55" s="149">
        <v>45216</v>
      </c>
      <c r="B55" s="184">
        <v>1000</v>
      </c>
      <c r="C55" s="638" t="s">
        <v>736</v>
      </c>
      <c r="D55" s="639"/>
      <c r="E55" s="640"/>
      <c r="F55" s="149"/>
      <c r="G55" s="162"/>
      <c r="H55" s="626"/>
      <c r="I55" s="626"/>
    </row>
    <row r="56" spans="1:9" x14ac:dyDescent="0.25">
      <c r="A56" s="149">
        <v>45216</v>
      </c>
      <c r="B56" s="163">
        <v>330</v>
      </c>
      <c r="C56" s="627" t="s">
        <v>529</v>
      </c>
      <c r="D56" s="627"/>
      <c r="E56" s="627"/>
      <c r="F56" s="149"/>
      <c r="G56" s="163"/>
      <c r="H56" s="482"/>
      <c r="I56" s="482"/>
    </row>
    <row r="57" spans="1:9" x14ac:dyDescent="0.25">
      <c r="A57" s="149">
        <v>45217</v>
      </c>
      <c r="B57" s="163">
        <v>330</v>
      </c>
      <c r="C57" s="627" t="s">
        <v>529</v>
      </c>
      <c r="D57" s="627"/>
      <c r="E57" s="627"/>
      <c r="F57" s="149"/>
      <c r="G57" s="171"/>
      <c r="H57" s="650"/>
      <c r="I57" s="640"/>
    </row>
    <row r="58" spans="1:9" x14ac:dyDescent="0.25">
      <c r="A58" s="149">
        <v>45219</v>
      </c>
      <c r="B58" s="163">
        <v>330</v>
      </c>
      <c r="C58" s="627" t="s">
        <v>529</v>
      </c>
      <c r="D58" s="627"/>
      <c r="E58" s="627"/>
      <c r="F58" s="149"/>
      <c r="G58" s="162"/>
      <c r="H58" s="626"/>
      <c r="I58" s="626"/>
    </row>
    <row r="59" spans="1:9" x14ac:dyDescent="0.25">
      <c r="A59" s="149">
        <v>45220</v>
      </c>
      <c r="B59" s="163">
        <v>330</v>
      </c>
      <c r="C59" s="627" t="s">
        <v>529</v>
      </c>
      <c r="D59" s="627"/>
      <c r="E59" s="627"/>
      <c r="F59" s="149"/>
      <c r="G59" s="162"/>
      <c r="H59" s="626"/>
      <c r="I59" s="626"/>
    </row>
    <row r="60" spans="1:9" x14ac:dyDescent="0.25">
      <c r="A60" s="149">
        <v>45221</v>
      </c>
      <c r="B60" s="163">
        <v>330</v>
      </c>
      <c r="C60" s="627" t="s">
        <v>529</v>
      </c>
      <c r="D60" s="627"/>
      <c r="E60" s="627"/>
      <c r="F60" s="149"/>
      <c r="G60" s="162"/>
      <c r="H60" s="626"/>
      <c r="I60" s="626"/>
    </row>
    <row r="61" spans="1:9" x14ac:dyDescent="0.25">
      <c r="A61" s="149">
        <v>45223</v>
      </c>
      <c r="B61" s="163">
        <v>330</v>
      </c>
      <c r="C61" s="627" t="s">
        <v>529</v>
      </c>
      <c r="D61" s="627"/>
      <c r="E61" s="627"/>
      <c r="F61" s="149"/>
      <c r="G61" s="162"/>
      <c r="H61" s="626"/>
      <c r="I61" s="626"/>
    </row>
    <row r="62" spans="1:9" x14ac:dyDescent="0.25">
      <c r="A62" s="149">
        <v>45225</v>
      </c>
      <c r="B62" s="184">
        <v>8.0299999999999994</v>
      </c>
      <c r="C62" s="638" t="s">
        <v>217</v>
      </c>
      <c r="D62" s="639"/>
      <c r="E62" s="640"/>
      <c r="F62" s="149"/>
      <c r="G62" s="162"/>
      <c r="H62" s="654"/>
      <c r="I62" s="655"/>
    </row>
    <row r="63" spans="1:9" x14ac:dyDescent="0.25">
      <c r="A63" s="149">
        <v>45225</v>
      </c>
      <c r="B63" s="184">
        <v>5500</v>
      </c>
      <c r="C63" s="651" t="s">
        <v>1006</v>
      </c>
      <c r="D63" s="652"/>
      <c r="E63" s="653"/>
      <c r="F63" s="149"/>
      <c r="G63" s="162"/>
      <c r="H63" s="654"/>
      <c r="I63" s="655"/>
    </row>
    <row r="64" spans="1:9" x14ac:dyDescent="0.25">
      <c r="A64" s="149">
        <v>45225</v>
      </c>
      <c r="B64" s="163">
        <v>6047.54</v>
      </c>
      <c r="C64" s="569" t="s">
        <v>776</v>
      </c>
      <c r="D64" s="512"/>
      <c r="E64" s="543"/>
      <c r="F64" s="149"/>
      <c r="G64" s="162"/>
      <c r="H64" s="654"/>
      <c r="I64" s="655"/>
    </row>
    <row r="65" spans="1:9" x14ac:dyDescent="0.25">
      <c r="A65" s="149">
        <v>45225</v>
      </c>
      <c r="B65" s="163">
        <v>199.61</v>
      </c>
      <c r="C65" s="627" t="s">
        <v>1058</v>
      </c>
      <c r="D65" s="627"/>
      <c r="E65" s="627"/>
      <c r="F65" s="149"/>
      <c r="G65" s="162"/>
      <c r="H65" s="654"/>
      <c r="I65" s="655"/>
    </row>
    <row r="66" spans="1:9" x14ac:dyDescent="0.25">
      <c r="A66" s="149">
        <v>45225</v>
      </c>
      <c r="B66" s="163">
        <v>330</v>
      </c>
      <c r="C66" s="627" t="s">
        <v>529</v>
      </c>
      <c r="D66" s="627"/>
      <c r="E66" s="627"/>
      <c r="F66" s="149"/>
      <c r="G66" s="162"/>
      <c r="H66" s="202"/>
      <c r="I66" s="203"/>
    </row>
    <row r="67" spans="1:9" x14ac:dyDescent="0.25">
      <c r="A67" s="149">
        <v>45226</v>
      </c>
      <c r="B67" s="184">
        <v>3000</v>
      </c>
      <c r="C67" s="491" t="s">
        <v>628</v>
      </c>
      <c r="D67" s="512"/>
      <c r="E67" s="543"/>
      <c r="F67" s="149"/>
      <c r="G67" s="162"/>
      <c r="H67" s="654"/>
      <c r="I67" s="655"/>
    </row>
    <row r="68" spans="1:9" x14ac:dyDescent="0.25">
      <c r="A68" s="149">
        <v>45226</v>
      </c>
      <c r="B68" s="184">
        <v>1000</v>
      </c>
      <c r="C68" s="638" t="s">
        <v>1176</v>
      </c>
      <c r="D68" s="639"/>
      <c r="E68" s="640"/>
      <c r="F68" s="149"/>
      <c r="G68" s="162"/>
      <c r="H68" s="202"/>
      <c r="I68" s="203"/>
    </row>
    <row r="69" spans="1:9" x14ac:dyDescent="0.25">
      <c r="A69" s="149">
        <v>45226</v>
      </c>
      <c r="B69" s="163">
        <v>4</v>
      </c>
      <c r="C69" s="638" t="s">
        <v>217</v>
      </c>
      <c r="D69" s="639"/>
      <c r="E69" s="640"/>
      <c r="F69" s="149"/>
      <c r="G69" s="162"/>
      <c r="H69" s="202"/>
      <c r="I69" s="203"/>
    </row>
    <row r="70" spans="1:9" x14ac:dyDescent="0.25">
      <c r="A70" s="149">
        <v>45226</v>
      </c>
      <c r="B70" s="163">
        <v>5.36</v>
      </c>
      <c r="C70" s="638" t="s">
        <v>217</v>
      </c>
      <c r="D70" s="639"/>
      <c r="E70" s="640"/>
      <c r="F70" s="196"/>
      <c r="G70" s="196"/>
      <c r="H70" s="649"/>
      <c r="I70" s="649"/>
    </row>
    <row r="71" spans="1:9" x14ac:dyDescent="0.25">
      <c r="A71" s="149">
        <v>45226</v>
      </c>
      <c r="B71" s="163">
        <v>5.35</v>
      </c>
      <c r="C71" s="638" t="s">
        <v>217</v>
      </c>
      <c r="D71" s="639"/>
      <c r="E71" s="640"/>
      <c r="F71" s="196"/>
      <c r="G71" s="196"/>
      <c r="H71" s="204"/>
      <c r="I71" s="205"/>
    </row>
    <row r="72" spans="1:9" x14ac:dyDescent="0.25">
      <c r="A72" s="149">
        <v>45226</v>
      </c>
      <c r="B72" s="184">
        <v>11402</v>
      </c>
      <c r="C72" s="491" t="s">
        <v>397</v>
      </c>
      <c r="D72" s="512"/>
      <c r="E72" s="543"/>
      <c r="F72" s="196"/>
      <c r="G72" s="196"/>
      <c r="H72" s="204"/>
      <c r="I72" s="205"/>
    </row>
    <row r="73" spans="1:9" x14ac:dyDescent="0.25">
      <c r="A73" s="149">
        <v>45226</v>
      </c>
      <c r="B73" s="163">
        <v>330</v>
      </c>
      <c r="C73" s="627" t="s">
        <v>529</v>
      </c>
      <c r="D73" s="627"/>
      <c r="E73" s="627"/>
      <c r="F73" s="196"/>
      <c r="G73" s="196"/>
      <c r="H73" s="204"/>
      <c r="I73" s="205"/>
    </row>
    <row r="74" spans="1:9" x14ac:dyDescent="0.25">
      <c r="A74" s="149">
        <v>45228</v>
      </c>
      <c r="B74" s="163">
        <v>330</v>
      </c>
      <c r="C74" s="627" t="s">
        <v>529</v>
      </c>
      <c r="D74" s="627"/>
      <c r="E74" s="627"/>
      <c r="F74" s="196"/>
      <c r="G74" s="196"/>
      <c r="H74" s="204"/>
      <c r="I74" s="205"/>
    </row>
    <row r="75" spans="1:9" x14ac:dyDescent="0.25">
      <c r="A75" s="149">
        <v>45229</v>
      </c>
      <c r="B75" s="184">
        <v>2000</v>
      </c>
      <c r="C75" s="638" t="s">
        <v>1177</v>
      </c>
      <c r="D75" s="639"/>
      <c r="E75" s="640"/>
      <c r="F75" s="196"/>
      <c r="G75" s="196"/>
      <c r="H75" s="204"/>
      <c r="I75" s="205"/>
    </row>
    <row r="76" spans="1:9" x14ac:dyDescent="0.25">
      <c r="A76" s="149">
        <v>45230</v>
      </c>
      <c r="B76" s="184">
        <v>2.67</v>
      </c>
      <c r="C76" s="638" t="s">
        <v>217</v>
      </c>
      <c r="D76" s="639"/>
      <c r="E76" s="640"/>
      <c r="F76" s="196"/>
      <c r="G76" s="196"/>
      <c r="H76" s="204"/>
      <c r="I76" s="205"/>
    </row>
    <row r="77" spans="1:9" x14ac:dyDescent="0.25">
      <c r="A77" s="149">
        <v>45230</v>
      </c>
      <c r="B77" s="163">
        <v>5.36</v>
      </c>
      <c r="C77" s="638" t="s">
        <v>217</v>
      </c>
      <c r="D77" s="639"/>
      <c r="E77" s="640"/>
      <c r="F77" s="196"/>
      <c r="G77" s="196"/>
      <c r="H77" s="204"/>
      <c r="I77" s="205"/>
    </row>
    <row r="78" spans="1:9" x14ac:dyDescent="0.25">
      <c r="A78" s="149">
        <v>45230</v>
      </c>
      <c r="B78" s="163">
        <v>3800</v>
      </c>
      <c r="C78" s="491" t="s">
        <v>693</v>
      </c>
      <c r="D78" s="512"/>
      <c r="E78" s="543"/>
      <c r="F78" s="196"/>
      <c r="G78" s="196"/>
      <c r="H78" s="204"/>
      <c r="I78" s="205"/>
    </row>
    <row r="79" spans="1:9" x14ac:dyDescent="0.25">
      <c r="A79" s="149">
        <v>45230</v>
      </c>
      <c r="B79" s="163">
        <v>3800</v>
      </c>
      <c r="C79" s="491" t="s">
        <v>692</v>
      </c>
      <c r="D79" s="512"/>
      <c r="E79" s="543"/>
      <c r="F79" s="196"/>
      <c r="G79" s="196"/>
      <c r="H79" s="204"/>
      <c r="I79" s="205"/>
    </row>
    <row r="80" spans="1:9" x14ac:dyDescent="0.25">
      <c r="A80" s="149">
        <v>45230</v>
      </c>
      <c r="B80" s="163">
        <v>3800</v>
      </c>
      <c r="C80" s="491" t="s">
        <v>289</v>
      </c>
      <c r="D80" s="512"/>
      <c r="E80" s="543"/>
      <c r="F80" s="196"/>
      <c r="G80" s="196"/>
      <c r="H80" s="204"/>
      <c r="I80" s="205"/>
    </row>
    <row r="81" spans="1:9" x14ac:dyDescent="0.25">
      <c r="A81" s="149">
        <v>45230</v>
      </c>
      <c r="B81" s="163">
        <v>53252.37</v>
      </c>
      <c r="C81" s="625" t="s">
        <v>343</v>
      </c>
      <c r="D81" s="625"/>
      <c r="E81" s="625"/>
      <c r="F81" s="196"/>
      <c r="G81" s="196"/>
      <c r="H81" s="204"/>
      <c r="I81" s="205"/>
    </row>
    <row r="82" spans="1:9" x14ac:dyDescent="0.25">
      <c r="A82" s="149">
        <v>45230</v>
      </c>
      <c r="B82" s="163">
        <v>330</v>
      </c>
      <c r="C82" s="627" t="s">
        <v>529</v>
      </c>
      <c r="D82" s="627"/>
      <c r="E82" s="627"/>
      <c r="F82" s="196"/>
      <c r="G82" s="196"/>
      <c r="H82" s="204"/>
      <c r="I82" s="205"/>
    </row>
    <row r="83" spans="1:9" x14ac:dyDescent="0.25">
      <c r="A83" s="149">
        <v>45230</v>
      </c>
      <c r="B83" s="163">
        <v>330</v>
      </c>
      <c r="C83" s="627" t="s">
        <v>529</v>
      </c>
      <c r="D83" s="627"/>
      <c r="E83" s="627"/>
      <c r="F83" s="196"/>
      <c r="G83" s="196"/>
      <c r="H83" s="204"/>
      <c r="I83" s="205"/>
    </row>
  </sheetData>
  <mergeCells count="151">
    <mergeCell ref="A2:H2"/>
    <mergeCell ref="A3:F3"/>
    <mergeCell ref="G3:H3"/>
    <mergeCell ref="A4:B5"/>
    <mergeCell ref="C4:E5"/>
    <mergeCell ref="F4:H5"/>
    <mergeCell ref="A8:B8"/>
    <mergeCell ref="C8:E8"/>
    <mergeCell ref="F8:H8"/>
    <mergeCell ref="A9:B9"/>
    <mergeCell ref="C9:E9"/>
    <mergeCell ref="F9:H9"/>
    <mergeCell ref="A6:B6"/>
    <mergeCell ref="C6:E6"/>
    <mergeCell ref="F6:H6"/>
    <mergeCell ref="A7:B7"/>
    <mergeCell ref="C7:E7"/>
    <mergeCell ref="F7:H7"/>
    <mergeCell ref="A12:B12"/>
    <mergeCell ref="C12:E12"/>
    <mergeCell ref="F12:H12"/>
    <mergeCell ref="A13:B13"/>
    <mergeCell ref="C13:E13"/>
    <mergeCell ref="F13:H13"/>
    <mergeCell ref="A10:B10"/>
    <mergeCell ref="C10:E10"/>
    <mergeCell ref="F10:H10"/>
    <mergeCell ref="A11:B11"/>
    <mergeCell ref="C11:E11"/>
    <mergeCell ref="F11:H11"/>
    <mergeCell ref="C19:E19"/>
    <mergeCell ref="H19:I19"/>
    <mergeCell ref="C20:E20"/>
    <mergeCell ref="H20:I20"/>
    <mergeCell ref="C21:E21"/>
    <mergeCell ref="H21:I21"/>
    <mergeCell ref="A15:I15"/>
    <mergeCell ref="A16:E16"/>
    <mergeCell ref="F16:I16"/>
    <mergeCell ref="C17:E17"/>
    <mergeCell ref="H17:I17"/>
    <mergeCell ref="C18:E18"/>
    <mergeCell ref="H18:I18"/>
    <mergeCell ref="C25:E25"/>
    <mergeCell ref="H25:I25"/>
    <mergeCell ref="C26:E26"/>
    <mergeCell ref="H26:I26"/>
    <mergeCell ref="C27:E27"/>
    <mergeCell ref="H27:I27"/>
    <mergeCell ref="C22:E22"/>
    <mergeCell ref="H22:I22"/>
    <mergeCell ref="C23:E23"/>
    <mergeCell ref="H23:I23"/>
    <mergeCell ref="C24:E24"/>
    <mergeCell ref="H24:I24"/>
    <mergeCell ref="C31:E31"/>
    <mergeCell ref="H31:I31"/>
    <mergeCell ref="C32:E32"/>
    <mergeCell ref="H32:I32"/>
    <mergeCell ref="C33:E33"/>
    <mergeCell ref="H33:I33"/>
    <mergeCell ref="C28:E28"/>
    <mergeCell ref="H28:I28"/>
    <mergeCell ref="C29:E29"/>
    <mergeCell ref="H29:I29"/>
    <mergeCell ref="C30:E30"/>
    <mergeCell ref="H30:I30"/>
    <mergeCell ref="C37:E37"/>
    <mergeCell ref="H37:I37"/>
    <mergeCell ref="C38:E38"/>
    <mergeCell ref="H38:I38"/>
    <mergeCell ref="C39:E39"/>
    <mergeCell ref="H39:I39"/>
    <mergeCell ref="C34:E34"/>
    <mergeCell ref="H34:I34"/>
    <mergeCell ref="C35:E35"/>
    <mergeCell ref="H35:I35"/>
    <mergeCell ref="C36:E36"/>
    <mergeCell ref="H36:I36"/>
    <mergeCell ref="C43:E43"/>
    <mergeCell ref="H43:I43"/>
    <mergeCell ref="C44:E44"/>
    <mergeCell ref="H44:I44"/>
    <mergeCell ref="C45:E45"/>
    <mergeCell ref="H45:I45"/>
    <mergeCell ref="C40:E40"/>
    <mergeCell ref="H40:I40"/>
    <mergeCell ref="C41:E41"/>
    <mergeCell ref="H41:I41"/>
    <mergeCell ref="C42:E42"/>
    <mergeCell ref="H42:I42"/>
    <mergeCell ref="C49:E49"/>
    <mergeCell ref="H49:I49"/>
    <mergeCell ref="C50:E50"/>
    <mergeCell ref="H50:I50"/>
    <mergeCell ref="C51:E51"/>
    <mergeCell ref="H51:I51"/>
    <mergeCell ref="C46:E46"/>
    <mergeCell ref="H46:I46"/>
    <mergeCell ref="C47:E47"/>
    <mergeCell ref="H47:I47"/>
    <mergeCell ref="C48:E48"/>
    <mergeCell ref="H48:I48"/>
    <mergeCell ref="C55:E55"/>
    <mergeCell ref="H55:I55"/>
    <mergeCell ref="C56:E56"/>
    <mergeCell ref="H56:I56"/>
    <mergeCell ref="C57:E57"/>
    <mergeCell ref="H57:I57"/>
    <mergeCell ref="C52:E52"/>
    <mergeCell ref="H52:I52"/>
    <mergeCell ref="C53:E53"/>
    <mergeCell ref="H53:I53"/>
    <mergeCell ref="C54:E54"/>
    <mergeCell ref="H54:I54"/>
    <mergeCell ref="C61:E61"/>
    <mergeCell ref="H61:I61"/>
    <mergeCell ref="C62:E62"/>
    <mergeCell ref="H62:I62"/>
    <mergeCell ref="C63:E63"/>
    <mergeCell ref="H63:I63"/>
    <mergeCell ref="C58:E58"/>
    <mergeCell ref="H58:I58"/>
    <mergeCell ref="C59:E59"/>
    <mergeCell ref="H59:I59"/>
    <mergeCell ref="C60:E60"/>
    <mergeCell ref="H60:I60"/>
    <mergeCell ref="H70:I70"/>
    <mergeCell ref="C71:E71"/>
    <mergeCell ref="C72:E72"/>
    <mergeCell ref="C64:E64"/>
    <mergeCell ref="H64:I64"/>
    <mergeCell ref="C65:E65"/>
    <mergeCell ref="H65:I65"/>
    <mergeCell ref="C67:E67"/>
    <mergeCell ref="H67:I67"/>
    <mergeCell ref="C66:E66"/>
    <mergeCell ref="C68:E68"/>
    <mergeCell ref="C69:E69"/>
    <mergeCell ref="C70:E70"/>
    <mergeCell ref="C79:E79"/>
    <mergeCell ref="C80:E80"/>
    <mergeCell ref="C81:E81"/>
    <mergeCell ref="C82:E82"/>
    <mergeCell ref="C83:E83"/>
    <mergeCell ref="C73:E73"/>
    <mergeCell ref="C74:E74"/>
    <mergeCell ref="C75:E75"/>
    <mergeCell ref="C76:E76"/>
    <mergeCell ref="C77:E77"/>
    <mergeCell ref="C78:E78"/>
  </mergeCells>
  <pageMargins left="0.7" right="0.7" top="0.75" bottom="0.75" header="0.3" footer="0.3"/>
  <pageSetup paperSize="9" scale="77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topLeftCell="A48" zoomScaleNormal="100" workbookViewId="0">
      <selection activeCell="H73" sqref="H73"/>
    </sheetView>
  </sheetViews>
  <sheetFormatPr defaultColWidth="9.140625"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2" width="9.140625" style="125"/>
    <col min="13" max="13" width="9.5703125" style="125" bestFit="1" customWidth="1"/>
    <col min="14" max="14" width="9.140625" style="125"/>
    <col min="15" max="15" width="9.5703125" style="125" bestFit="1" customWidth="1"/>
    <col min="16" max="16384" width="9.140625" style="125"/>
  </cols>
  <sheetData>
    <row r="1" spans="1:16" ht="15.75" thickBot="1" x14ac:dyDescent="0.3"/>
    <row r="2" spans="1:16" ht="21.75" customHeight="1" x14ac:dyDescent="0.35">
      <c r="A2" s="589" t="s">
        <v>1178</v>
      </c>
      <c r="B2" s="590"/>
      <c r="C2" s="590"/>
      <c r="D2" s="590"/>
      <c r="E2" s="590"/>
      <c r="F2" s="590"/>
      <c r="G2" s="590"/>
      <c r="H2" s="591"/>
    </row>
    <row r="3" spans="1:16" ht="21.75" customHeight="1" thickBot="1" x14ac:dyDescent="0.3">
      <c r="A3" s="656" t="s">
        <v>748</v>
      </c>
      <c r="B3" s="657"/>
      <c r="C3" s="670"/>
      <c r="D3" s="670"/>
      <c r="E3" s="670"/>
      <c r="F3" s="670"/>
      <c r="G3" s="671">
        <v>282221</v>
      </c>
      <c r="H3" s="672"/>
    </row>
    <row r="4" spans="1:16" x14ac:dyDescent="0.25">
      <c r="A4" s="658"/>
      <c r="B4" s="673"/>
      <c r="C4" s="675" t="s">
        <v>0</v>
      </c>
      <c r="D4" s="606"/>
      <c r="E4" s="607"/>
      <c r="F4" s="675" t="s">
        <v>1081</v>
      </c>
      <c r="G4" s="606"/>
      <c r="H4" s="607"/>
    </row>
    <row r="5" spans="1:16" ht="15.75" thickBot="1" x14ac:dyDescent="0.3">
      <c r="A5" s="660"/>
      <c r="B5" s="674"/>
      <c r="C5" s="676"/>
      <c r="D5" s="677"/>
      <c r="E5" s="678"/>
      <c r="F5" s="676"/>
      <c r="G5" s="677"/>
      <c r="H5" s="678"/>
    </row>
    <row r="6" spans="1:16" ht="30.75" customHeight="1" x14ac:dyDescent="0.25">
      <c r="A6" s="583" t="s">
        <v>1179</v>
      </c>
      <c r="B6" s="664"/>
      <c r="C6" s="666">
        <v>155574.65</v>
      </c>
      <c r="D6" s="667"/>
      <c r="E6" s="681"/>
      <c r="F6" s="666">
        <v>772.13</v>
      </c>
      <c r="G6" s="667"/>
      <c r="H6" s="668"/>
    </row>
    <row r="7" spans="1:16" x14ac:dyDescent="0.25">
      <c r="A7" s="585" t="s">
        <v>3</v>
      </c>
      <c r="B7" s="665"/>
      <c r="C7" s="669">
        <f>151976.13+180530.62</f>
        <v>332506.75</v>
      </c>
      <c r="D7" s="360"/>
      <c r="E7" s="541"/>
      <c r="F7" s="669">
        <v>0</v>
      </c>
      <c r="G7" s="360"/>
      <c r="H7" s="662"/>
      <c r="M7" s="201"/>
      <c r="N7" s="201"/>
      <c r="O7" s="201"/>
      <c r="P7" s="201"/>
    </row>
    <row r="8" spans="1:16" x14ac:dyDescent="0.25">
      <c r="A8" s="585" t="s">
        <v>625</v>
      </c>
      <c r="B8" s="665"/>
      <c r="C8" s="669">
        <f>60686.47+7818.41</f>
        <v>68504.88</v>
      </c>
      <c r="D8" s="360"/>
      <c r="E8" s="541"/>
      <c r="F8" s="669">
        <v>0</v>
      </c>
      <c r="G8" s="360"/>
      <c r="H8" s="662"/>
      <c r="M8" s="201"/>
      <c r="N8" s="201"/>
      <c r="O8" s="201"/>
      <c r="P8" s="201"/>
    </row>
    <row r="9" spans="1:16" x14ac:dyDescent="0.25">
      <c r="A9" s="585" t="s">
        <v>106</v>
      </c>
      <c r="B9" s="665"/>
      <c r="C9" s="669">
        <v>1950</v>
      </c>
      <c r="D9" s="360"/>
      <c r="E9" s="541"/>
      <c r="F9" s="669">
        <v>0</v>
      </c>
      <c r="G9" s="360"/>
      <c r="H9" s="662"/>
    </row>
    <row r="10" spans="1:16" x14ac:dyDescent="0.25">
      <c r="A10" s="585" t="s">
        <v>996</v>
      </c>
      <c r="B10" s="665"/>
      <c r="C10" s="669">
        <v>400</v>
      </c>
      <c r="D10" s="360"/>
      <c r="E10" s="541"/>
      <c r="F10" s="669">
        <v>0</v>
      </c>
      <c r="G10" s="360"/>
      <c r="H10" s="662"/>
    </row>
    <row r="11" spans="1:16" x14ac:dyDescent="0.25">
      <c r="A11" s="585" t="s">
        <v>672</v>
      </c>
      <c r="B11" s="665"/>
      <c r="C11" s="669">
        <v>0</v>
      </c>
      <c r="D11" s="360"/>
      <c r="E11" s="541"/>
      <c r="F11" s="669">
        <v>0</v>
      </c>
      <c r="G11" s="360"/>
      <c r="H11" s="662"/>
    </row>
    <row r="12" spans="1:16" x14ac:dyDescent="0.25">
      <c r="A12" s="585" t="s">
        <v>6</v>
      </c>
      <c r="B12" s="665"/>
      <c r="C12" s="669">
        <v>327707.24</v>
      </c>
      <c r="D12" s="360"/>
      <c r="E12" s="541"/>
      <c r="F12" s="669">
        <v>0</v>
      </c>
      <c r="G12" s="360"/>
      <c r="H12" s="662"/>
    </row>
    <row r="13" spans="1:16" ht="36.75" customHeight="1" thickBot="1" x14ac:dyDescent="0.3">
      <c r="A13" s="602" t="s">
        <v>1180</v>
      </c>
      <c r="B13" s="679"/>
      <c r="C13" s="680">
        <f>C6+C7+C8+C9+C10+C11-C12-0.6</f>
        <v>231228.44000000003</v>
      </c>
      <c r="D13" s="422"/>
      <c r="E13" s="636"/>
      <c r="F13" s="680">
        <f>F6+F7+F8+F9+F10+F11-F12</f>
        <v>772.13</v>
      </c>
      <c r="G13" s="422"/>
      <c r="H13" s="663"/>
    </row>
    <row r="14" spans="1:16" ht="15.75" customHeight="1" thickBot="1" x14ac:dyDescent="0.3">
      <c r="C14" s="188"/>
      <c r="D14" s="188"/>
      <c r="E14" s="189"/>
      <c r="F14" s="189"/>
      <c r="G14" s="189"/>
      <c r="H14" s="189"/>
    </row>
    <row r="15" spans="1:16" ht="15.75" customHeight="1" thickBot="1" x14ac:dyDescent="0.3">
      <c r="A15" s="632" t="s">
        <v>7</v>
      </c>
      <c r="B15" s="630"/>
      <c r="C15" s="630"/>
      <c r="D15" s="630"/>
      <c r="E15" s="630"/>
      <c r="F15" s="630"/>
      <c r="G15" s="630"/>
      <c r="H15" s="630"/>
      <c r="I15" s="631"/>
    </row>
    <row r="16" spans="1:16" ht="15.75" thickBot="1" x14ac:dyDescent="0.3">
      <c r="A16" s="632" t="s">
        <v>0</v>
      </c>
      <c r="B16" s="630"/>
      <c r="C16" s="630"/>
      <c r="D16" s="630"/>
      <c r="E16" s="631"/>
      <c r="F16" s="633" t="s">
        <v>1081</v>
      </c>
      <c r="G16" s="634"/>
      <c r="H16" s="634"/>
      <c r="I16" s="635"/>
    </row>
    <row r="17" spans="1:9" x14ac:dyDescent="0.25">
      <c r="A17" s="111" t="s">
        <v>30</v>
      </c>
      <c r="B17" s="111" t="s">
        <v>31</v>
      </c>
      <c r="C17" s="380" t="s">
        <v>32</v>
      </c>
      <c r="D17" s="380"/>
      <c r="E17" s="380"/>
      <c r="F17" s="111" t="s">
        <v>30</v>
      </c>
      <c r="G17" s="111" t="s">
        <v>31</v>
      </c>
      <c r="H17" s="380" t="s">
        <v>32</v>
      </c>
      <c r="I17" s="380"/>
    </row>
    <row r="18" spans="1:9" x14ac:dyDescent="0.25">
      <c r="A18" s="149">
        <v>45231</v>
      </c>
      <c r="B18" s="184">
        <v>330</v>
      </c>
      <c r="C18" s="627" t="s">
        <v>529</v>
      </c>
      <c r="D18" s="627"/>
      <c r="E18" s="627"/>
      <c r="F18" s="149"/>
      <c r="G18" s="185"/>
      <c r="H18" s="626"/>
      <c r="I18" s="626"/>
    </row>
    <row r="19" spans="1:9" x14ac:dyDescent="0.25">
      <c r="A19" s="149">
        <v>45231</v>
      </c>
      <c r="B19" s="184">
        <v>330</v>
      </c>
      <c r="C19" s="627" t="s">
        <v>529</v>
      </c>
      <c r="D19" s="627"/>
      <c r="E19" s="627"/>
      <c r="F19" s="149"/>
      <c r="G19" s="185"/>
      <c r="H19" s="626"/>
      <c r="I19" s="626"/>
    </row>
    <row r="20" spans="1:9" x14ac:dyDescent="0.25">
      <c r="A20" s="149">
        <v>45232</v>
      </c>
      <c r="B20" s="184">
        <v>330</v>
      </c>
      <c r="C20" s="627" t="s">
        <v>529</v>
      </c>
      <c r="D20" s="627"/>
      <c r="E20" s="627"/>
      <c r="F20" s="149"/>
      <c r="G20" s="185"/>
      <c r="H20" s="626"/>
      <c r="I20" s="626"/>
    </row>
    <row r="21" spans="1:9" x14ac:dyDescent="0.25">
      <c r="A21" s="149">
        <v>45232</v>
      </c>
      <c r="B21" s="184">
        <v>330</v>
      </c>
      <c r="C21" s="627" t="s">
        <v>529</v>
      </c>
      <c r="D21" s="627"/>
      <c r="E21" s="627"/>
      <c r="F21" s="149"/>
      <c r="G21" s="185"/>
      <c r="H21" s="626"/>
      <c r="I21" s="626"/>
    </row>
    <row r="22" spans="1:9" x14ac:dyDescent="0.25">
      <c r="A22" s="149">
        <v>45232</v>
      </c>
      <c r="B22" s="184">
        <v>330</v>
      </c>
      <c r="C22" s="627" t="s">
        <v>529</v>
      </c>
      <c r="D22" s="627"/>
      <c r="E22" s="627"/>
      <c r="F22" s="149"/>
      <c r="G22" s="185"/>
      <c r="H22" s="626"/>
      <c r="I22" s="626"/>
    </row>
    <row r="23" spans="1:9" x14ac:dyDescent="0.25">
      <c r="A23" s="149">
        <v>45232</v>
      </c>
      <c r="B23" s="184">
        <v>330</v>
      </c>
      <c r="C23" s="627" t="s">
        <v>529</v>
      </c>
      <c r="D23" s="627"/>
      <c r="E23" s="627"/>
      <c r="F23" s="149"/>
      <c r="G23" s="185"/>
      <c r="H23" s="626"/>
      <c r="I23" s="626"/>
    </row>
    <row r="24" spans="1:9" x14ac:dyDescent="0.25">
      <c r="A24" s="149">
        <v>45233</v>
      </c>
      <c r="B24" s="184">
        <v>9444</v>
      </c>
      <c r="C24" s="491" t="s">
        <v>1181</v>
      </c>
      <c r="D24" s="512"/>
      <c r="E24" s="543"/>
      <c r="F24" s="149"/>
      <c r="G24" s="185"/>
      <c r="H24" s="626"/>
      <c r="I24" s="626"/>
    </row>
    <row r="25" spans="1:9" x14ac:dyDescent="0.25">
      <c r="A25" s="149">
        <v>45233</v>
      </c>
      <c r="B25" s="184">
        <v>8.0299999999999994</v>
      </c>
      <c r="C25" s="638" t="s">
        <v>217</v>
      </c>
      <c r="D25" s="639"/>
      <c r="E25" s="640"/>
      <c r="F25" s="149"/>
      <c r="G25" s="185"/>
      <c r="H25" s="626"/>
      <c r="I25" s="626"/>
    </row>
    <row r="26" spans="1:9" x14ac:dyDescent="0.25">
      <c r="A26" s="149">
        <v>45233</v>
      </c>
      <c r="B26" s="163">
        <v>20000</v>
      </c>
      <c r="C26" s="491" t="s">
        <v>1182</v>
      </c>
      <c r="D26" s="512"/>
      <c r="E26" s="543"/>
      <c r="F26" s="149"/>
      <c r="G26" s="185"/>
      <c r="H26" s="626"/>
      <c r="I26" s="626"/>
    </row>
    <row r="27" spans="1:9" x14ac:dyDescent="0.25">
      <c r="A27" s="149">
        <v>45233</v>
      </c>
      <c r="B27" s="163">
        <v>148209.70000000001</v>
      </c>
      <c r="C27" s="638" t="s">
        <v>1183</v>
      </c>
      <c r="D27" s="639"/>
      <c r="E27" s="640"/>
      <c r="F27" s="149"/>
      <c r="G27" s="185"/>
      <c r="H27" s="626"/>
      <c r="I27" s="626"/>
    </row>
    <row r="28" spans="1:9" x14ac:dyDescent="0.25">
      <c r="A28" s="149">
        <v>45234</v>
      </c>
      <c r="B28" s="184">
        <v>370</v>
      </c>
      <c r="C28" s="627" t="s">
        <v>529</v>
      </c>
      <c r="D28" s="627"/>
      <c r="E28" s="627"/>
      <c r="F28" s="149"/>
      <c r="G28" s="185"/>
      <c r="H28" s="626"/>
      <c r="I28" s="626"/>
    </row>
    <row r="29" spans="1:9" x14ac:dyDescent="0.25">
      <c r="A29" s="149">
        <v>45236</v>
      </c>
      <c r="B29" s="163">
        <v>5000</v>
      </c>
      <c r="C29" s="491" t="s">
        <v>628</v>
      </c>
      <c r="D29" s="512"/>
      <c r="E29" s="543"/>
      <c r="F29" s="149"/>
      <c r="G29" s="185"/>
      <c r="H29" s="626"/>
      <c r="I29" s="626"/>
    </row>
    <row r="30" spans="1:9" x14ac:dyDescent="0.25">
      <c r="A30" s="149">
        <v>45236</v>
      </c>
      <c r="B30" s="184">
        <v>3500</v>
      </c>
      <c r="C30" s="651" t="s">
        <v>1006</v>
      </c>
      <c r="D30" s="652"/>
      <c r="E30" s="653"/>
      <c r="F30" s="149"/>
      <c r="G30" s="185"/>
      <c r="H30" s="626"/>
      <c r="I30" s="626"/>
    </row>
    <row r="31" spans="1:9" x14ac:dyDescent="0.25">
      <c r="A31" s="149">
        <v>45236</v>
      </c>
      <c r="B31" s="184">
        <v>5500</v>
      </c>
      <c r="C31" s="638" t="s">
        <v>1184</v>
      </c>
      <c r="D31" s="639"/>
      <c r="E31" s="640"/>
      <c r="F31" s="149"/>
      <c r="G31" s="185"/>
      <c r="H31" s="626"/>
      <c r="I31" s="626"/>
    </row>
    <row r="32" spans="1:9" x14ac:dyDescent="0.25">
      <c r="A32" s="149">
        <v>45236</v>
      </c>
      <c r="B32" s="163">
        <v>5.36</v>
      </c>
      <c r="C32" s="638" t="s">
        <v>217</v>
      </c>
      <c r="D32" s="639"/>
      <c r="E32" s="640"/>
      <c r="F32" s="149"/>
      <c r="G32" s="185"/>
      <c r="H32" s="626"/>
      <c r="I32" s="626"/>
    </row>
    <row r="33" spans="1:9" x14ac:dyDescent="0.25">
      <c r="A33" s="149">
        <v>45236</v>
      </c>
      <c r="B33" s="163">
        <v>5.36</v>
      </c>
      <c r="C33" s="638" t="s">
        <v>217</v>
      </c>
      <c r="D33" s="639"/>
      <c r="E33" s="640"/>
      <c r="F33" s="149"/>
      <c r="G33" s="185"/>
      <c r="H33" s="482"/>
      <c r="I33" s="482"/>
    </row>
    <row r="34" spans="1:9" x14ac:dyDescent="0.25">
      <c r="A34" s="149">
        <v>45236</v>
      </c>
      <c r="B34" s="163">
        <v>5.36</v>
      </c>
      <c r="C34" s="638" t="s">
        <v>217</v>
      </c>
      <c r="D34" s="639"/>
      <c r="E34" s="640"/>
      <c r="F34" s="149"/>
      <c r="G34" s="185"/>
      <c r="H34" s="626"/>
      <c r="I34" s="626"/>
    </row>
    <row r="35" spans="1:9" x14ac:dyDescent="0.25">
      <c r="A35" s="149">
        <v>45237</v>
      </c>
      <c r="B35" s="184">
        <v>370.5</v>
      </c>
      <c r="C35" s="491" t="s">
        <v>239</v>
      </c>
      <c r="D35" s="512"/>
      <c r="E35" s="543"/>
      <c r="F35" s="149"/>
      <c r="G35" s="185"/>
      <c r="H35" s="626"/>
      <c r="I35" s="626"/>
    </row>
    <row r="36" spans="1:9" x14ac:dyDescent="0.25">
      <c r="A36" s="149">
        <v>45238</v>
      </c>
      <c r="B36" s="163">
        <v>1254.6400000000001</v>
      </c>
      <c r="C36" s="638" t="s">
        <v>1185</v>
      </c>
      <c r="D36" s="639"/>
      <c r="E36" s="640"/>
      <c r="F36" s="149"/>
      <c r="G36" s="185"/>
      <c r="H36" s="626"/>
      <c r="I36" s="626"/>
    </row>
    <row r="37" spans="1:9" x14ac:dyDescent="0.25">
      <c r="A37" s="149">
        <v>45238</v>
      </c>
      <c r="B37" s="163">
        <v>5.36</v>
      </c>
      <c r="C37" s="638" t="s">
        <v>217</v>
      </c>
      <c r="D37" s="639"/>
      <c r="E37" s="640"/>
      <c r="F37" s="149"/>
      <c r="G37" s="185"/>
      <c r="H37" s="626"/>
      <c r="I37" s="626"/>
    </row>
    <row r="38" spans="1:9" x14ac:dyDescent="0.25">
      <c r="A38" s="149">
        <v>45238</v>
      </c>
      <c r="B38" s="184">
        <v>370</v>
      </c>
      <c r="C38" s="627" t="s">
        <v>529</v>
      </c>
      <c r="D38" s="627"/>
      <c r="E38" s="627"/>
      <c r="F38" s="149"/>
      <c r="G38" s="185"/>
      <c r="H38" s="482"/>
      <c r="I38" s="482"/>
    </row>
    <row r="39" spans="1:9" x14ac:dyDescent="0.25">
      <c r="A39" s="149">
        <v>45240</v>
      </c>
      <c r="B39" s="163">
        <v>2000</v>
      </c>
      <c r="C39" s="651" t="s">
        <v>1006</v>
      </c>
      <c r="D39" s="652"/>
      <c r="E39" s="653"/>
      <c r="F39" s="149"/>
      <c r="G39" s="185"/>
      <c r="H39" s="626"/>
      <c r="I39" s="626"/>
    </row>
    <row r="40" spans="1:9" x14ac:dyDescent="0.25">
      <c r="A40" s="149">
        <v>45240</v>
      </c>
      <c r="B40" s="163">
        <v>5.36</v>
      </c>
      <c r="C40" s="638" t="s">
        <v>217</v>
      </c>
      <c r="D40" s="639"/>
      <c r="E40" s="640"/>
      <c r="F40" s="149"/>
      <c r="G40" s="185"/>
      <c r="H40" s="626"/>
      <c r="I40" s="626"/>
    </row>
    <row r="41" spans="1:9" x14ac:dyDescent="0.25">
      <c r="A41" s="149">
        <v>45240</v>
      </c>
      <c r="B41" s="184">
        <v>370</v>
      </c>
      <c r="C41" s="627" t="s">
        <v>529</v>
      </c>
      <c r="D41" s="627"/>
      <c r="E41" s="627"/>
      <c r="F41" s="149"/>
      <c r="G41" s="185"/>
      <c r="H41" s="626"/>
      <c r="I41" s="626"/>
    </row>
    <row r="42" spans="1:9" x14ac:dyDescent="0.25">
      <c r="A42" s="149">
        <v>45243</v>
      </c>
      <c r="B42" s="163">
        <v>20000</v>
      </c>
      <c r="C42" s="491" t="s">
        <v>1186</v>
      </c>
      <c r="D42" s="512"/>
      <c r="E42" s="543"/>
      <c r="F42" s="149"/>
      <c r="G42" s="185"/>
      <c r="H42" s="626"/>
      <c r="I42" s="626"/>
    </row>
    <row r="43" spans="1:9" x14ac:dyDescent="0.25">
      <c r="A43" s="149">
        <v>45243</v>
      </c>
      <c r="B43" s="163">
        <v>172.5</v>
      </c>
      <c r="C43" s="491" t="s">
        <v>273</v>
      </c>
      <c r="D43" s="512"/>
      <c r="E43" s="543"/>
      <c r="F43" s="149"/>
      <c r="G43" s="185"/>
      <c r="H43" s="482"/>
      <c r="I43" s="482"/>
    </row>
    <row r="44" spans="1:9" x14ac:dyDescent="0.25">
      <c r="A44" s="149">
        <v>45244</v>
      </c>
      <c r="B44" s="163">
        <v>8500</v>
      </c>
      <c r="C44" s="491" t="s">
        <v>628</v>
      </c>
      <c r="D44" s="512"/>
      <c r="E44" s="543"/>
      <c r="F44" s="149"/>
      <c r="G44" s="185"/>
      <c r="H44" s="626"/>
      <c r="I44" s="626"/>
    </row>
    <row r="45" spans="1:9" x14ac:dyDescent="0.25">
      <c r="A45" s="149">
        <v>45244</v>
      </c>
      <c r="B45" s="184">
        <v>8.0299999999999994</v>
      </c>
      <c r="C45" s="638" t="s">
        <v>217</v>
      </c>
      <c r="D45" s="639"/>
      <c r="E45" s="640"/>
      <c r="F45" s="149"/>
      <c r="G45" s="162"/>
      <c r="H45" s="482"/>
      <c r="I45" s="482"/>
    </row>
    <row r="46" spans="1:9" x14ac:dyDescent="0.25">
      <c r="A46" s="149">
        <v>45244</v>
      </c>
      <c r="B46" s="163">
        <v>4235</v>
      </c>
      <c r="C46" s="491" t="s">
        <v>1025</v>
      </c>
      <c r="D46" s="512"/>
      <c r="E46" s="543"/>
      <c r="F46" s="149"/>
      <c r="G46" s="162"/>
      <c r="H46" s="482"/>
      <c r="I46" s="482"/>
    </row>
    <row r="47" spans="1:9" x14ac:dyDescent="0.25">
      <c r="A47" s="149">
        <v>45245</v>
      </c>
      <c r="B47" s="184">
        <v>370</v>
      </c>
      <c r="C47" s="627" t="s">
        <v>529</v>
      </c>
      <c r="D47" s="627"/>
      <c r="E47" s="627"/>
      <c r="F47" s="149"/>
      <c r="G47" s="200"/>
      <c r="H47" s="626"/>
      <c r="I47" s="626"/>
    </row>
    <row r="48" spans="1:9" x14ac:dyDescent="0.25">
      <c r="A48" s="149">
        <v>45246</v>
      </c>
      <c r="B48" s="184">
        <v>8.0299999999999994</v>
      </c>
      <c r="C48" s="638" t="s">
        <v>217</v>
      </c>
      <c r="D48" s="639"/>
      <c r="E48" s="640"/>
      <c r="F48" s="149"/>
      <c r="G48" s="163"/>
      <c r="H48" s="626"/>
      <c r="I48" s="626"/>
    </row>
    <row r="49" spans="1:9" x14ac:dyDescent="0.25">
      <c r="A49" s="149">
        <v>45246</v>
      </c>
      <c r="B49" s="184">
        <v>1960</v>
      </c>
      <c r="C49" s="651" t="s">
        <v>1006</v>
      </c>
      <c r="D49" s="652"/>
      <c r="E49" s="653"/>
      <c r="F49" s="149"/>
      <c r="G49" s="187"/>
      <c r="H49" s="626"/>
      <c r="I49" s="626"/>
    </row>
    <row r="50" spans="1:9" x14ac:dyDescent="0.25">
      <c r="A50" s="149">
        <v>45247</v>
      </c>
      <c r="B50" s="184">
        <v>4182</v>
      </c>
      <c r="C50" s="491" t="s">
        <v>1025</v>
      </c>
      <c r="D50" s="512"/>
      <c r="E50" s="543"/>
      <c r="F50" s="149"/>
      <c r="G50" s="162"/>
      <c r="H50" s="626"/>
      <c r="I50" s="626"/>
    </row>
    <row r="51" spans="1:9" x14ac:dyDescent="0.25">
      <c r="A51" s="149">
        <v>45247</v>
      </c>
      <c r="B51" s="184">
        <v>370</v>
      </c>
      <c r="C51" s="627" t="s">
        <v>529</v>
      </c>
      <c r="D51" s="627"/>
      <c r="E51" s="627"/>
      <c r="F51" s="149"/>
      <c r="G51" s="163"/>
      <c r="H51" s="482"/>
      <c r="I51" s="482"/>
    </row>
    <row r="52" spans="1:9" x14ac:dyDescent="0.25">
      <c r="A52" s="149">
        <v>45248</v>
      </c>
      <c r="B52" s="184">
        <v>370</v>
      </c>
      <c r="C52" s="627" t="s">
        <v>529</v>
      </c>
      <c r="D52" s="627"/>
      <c r="E52" s="627"/>
      <c r="F52" s="149"/>
      <c r="G52" s="162"/>
      <c r="H52" s="482"/>
      <c r="I52" s="482"/>
    </row>
    <row r="53" spans="1:9" x14ac:dyDescent="0.25">
      <c r="A53" s="149">
        <v>45249</v>
      </c>
      <c r="B53" s="184">
        <v>370</v>
      </c>
      <c r="C53" s="627" t="s">
        <v>529</v>
      </c>
      <c r="D53" s="627"/>
      <c r="E53" s="627"/>
      <c r="F53" s="149"/>
      <c r="G53" s="171"/>
      <c r="H53" s="650"/>
      <c r="I53" s="640"/>
    </row>
    <row r="54" spans="1:9" x14ac:dyDescent="0.25">
      <c r="A54" s="149">
        <v>45252</v>
      </c>
      <c r="B54" s="184">
        <v>370</v>
      </c>
      <c r="C54" s="627" t="s">
        <v>529</v>
      </c>
      <c r="D54" s="627"/>
      <c r="E54" s="627"/>
      <c r="F54" s="149"/>
      <c r="G54" s="162"/>
      <c r="H54" s="626"/>
      <c r="I54" s="626"/>
    </row>
    <row r="55" spans="1:9" x14ac:dyDescent="0.25">
      <c r="A55" s="149">
        <v>45254</v>
      </c>
      <c r="B55" s="184">
        <v>300</v>
      </c>
      <c r="C55" s="638" t="s">
        <v>1187</v>
      </c>
      <c r="D55" s="639"/>
      <c r="E55" s="640"/>
      <c r="F55" s="149"/>
      <c r="G55" s="162"/>
      <c r="H55" s="626"/>
      <c r="I55" s="626"/>
    </row>
    <row r="56" spans="1:9" x14ac:dyDescent="0.25">
      <c r="A56" s="149">
        <v>45254</v>
      </c>
      <c r="B56" s="163">
        <v>4</v>
      </c>
      <c r="C56" s="638" t="s">
        <v>217</v>
      </c>
      <c r="D56" s="639"/>
      <c r="E56" s="640"/>
      <c r="F56" s="149"/>
      <c r="G56" s="163"/>
      <c r="H56" s="482"/>
      <c r="I56" s="482"/>
    </row>
    <row r="57" spans="1:9" x14ac:dyDescent="0.25">
      <c r="A57" s="149">
        <v>45254</v>
      </c>
      <c r="B57" s="184">
        <v>370</v>
      </c>
      <c r="C57" s="627" t="s">
        <v>529</v>
      </c>
      <c r="D57" s="627"/>
      <c r="E57" s="627"/>
      <c r="F57" s="149"/>
      <c r="G57" s="171"/>
      <c r="H57" s="650"/>
      <c r="I57" s="640"/>
    </row>
    <row r="58" spans="1:9" x14ac:dyDescent="0.25">
      <c r="A58" s="149">
        <v>45255</v>
      </c>
      <c r="B58" s="184">
        <v>370</v>
      </c>
      <c r="C58" s="627" t="s">
        <v>529</v>
      </c>
      <c r="D58" s="627"/>
      <c r="E58" s="627"/>
      <c r="F58" s="149"/>
      <c r="G58" s="162"/>
      <c r="H58" s="626"/>
      <c r="I58" s="626"/>
    </row>
    <row r="59" spans="1:9" x14ac:dyDescent="0.25">
      <c r="A59" s="149">
        <v>45256</v>
      </c>
      <c r="B59" s="163">
        <v>381</v>
      </c>
      <c r="C59" s="627" t="s">
        <v>1058</v>
      </c>
      <c r="D59" s="627"/>
      <c r="E59" s="627"/>
      <c r="F59" s="149"/>
      <c r="G59" s="162"/>
      <c r="H59" s="626"/>
      <c r="I59" s="626"/>
    </row>
    <row r="60" spans="1:9" x14ac:dyDescent="0.25">
      <c r="A60" s="149">
        <v>45257</v>
      </c>
      <c r="B60" s="163">
        <v>4207.5</v>
      </c>
      <c r="C60" s="638" t="s">
        <v>1188</v>
      </c>
      <c r="D60" s="639"/>
      <c r="E60" s="640"/>
      <c r="F60" s="149"/>
      <c r="G60" s="162"/>
      <c r="H60" s="626"/>
      <c r="I60" s="626"/>
    </row>
    <row r="61" spans="1:9" x14ac:dyDescent="0.25">
      <c r="A61" s="149">
        <v>45257</v>
      </c>
      <c r="B61" s="184">
        <v>8.0299999999999994</v>
      </c>
      <c r="C61" s="638" t="s">
        <v>217</v>
      </c>
      <c r="D61" s="639"/>
      <c r="E61" s="640"/>
      <c r="F61" s="149"/>
      <c r="G61" s="162"/>
      <c r="H61" s="626"/>
      <c r="I61" s="626"/>
    </row>
    <row r="62" spans="1:9" x14ac:dyDescent="0.25">
      <c r="A62" s="149">
        <v>45257</v>
      </c>
      <c r="B62" s="184">
        <v>370</v>
      </c>
      <c r="C62" s="627" t="s">
        <v>529</v>
      </c>
      <c r="D62" s="627"/>
      <c r="E62" s="627"/>
      <c r="F62" s="149"/>
      <c r="G62" s="162"/>
      <c r="H62" s="654"/>
      <c r="I62" s="655"/>
    </row>
    <row r="63" spans="1:9" x14ac:dyDescent="0.25">
      <c r="A63" s="149">
        <v>45258</v>
      </c>
      <c r="B63" s="163">
        <v>5.35</v>
      </c>
      <c r="C63" s="638" t="s">
        <v>217</v>
      </c>
      <c r="D63" s="639"/>
      <c r="E63" s="640"/>
      <c r="F63" s="149"/>
      <c r="G63" s="162"/>
      <c r="H63" s="654"/>
      <c r="I63" s="655"/>
    </row>
    <row r="64" spans="1:9" x14ac:dyDescent="0.25">
      <c r="A64" s="149">
        <v>45258</v>
      </c>
      <c r="B64" s="184">
        <v>11402</v>
      </c>
      <c r="C64" s="491" t="s">
        <v>397</v>
      </c>
      <c r="D64" s="512"/>
      <c r="E64" s="543"/>
      <c r="F64" s="149"/>
      <c r="G64" s="162"/>
      <c r="H64" s="654"/>
      <c r="I64" s="655"/>
    </row>
    <row r="65" spans="1:9" x14ac:dyDescent="0.25">
      <c r="A65" s="149">
        <v>45259</v>
      </c>
      <c r="B65" s="184">
        <v>8.0299999999999994</v>
      </c>
      <c r="C65" s="638" t="s">
        <v>217</v>
      </c>
      <c r="D65" s="639"/>
      <c r="E65" s="640"/>
      <c r="F65" s="149"/>
      <c r="G65" s="162"/>
      <c r="H65" s="654"/>
      <c r="I65" s="655"/>
    </row>
    <row r="66" spans="1:9" x14ac:dyDescent="0.25">
      <c r="A66" s="149">
        <v>45259</v>
      </c>
      <c r="B66" s="185">
        <v>2000</v>
      </c>
      <c r="C66" s="651" t="s">
        <v>1006</v>
      </c>
      <c r="D66" s="652"/>
      <c r="E66" s="653"/>
      <c r="F66" s="149"/>
      <c r="G66" s="162"/>
      <c r="H66" s="202"/>
      <c r="I66" s="203"/>
    </row>
    <row r="67" spans="1:9" x14ac:dyDescent="0.25">
      <c r="A67" s="149">
        <v>45260</v>
      </c>
      <c r="B67" s="184">
        <v>6324.08</v>
      </c>
      <c r="C67" s="569" t="s">
        <v>776</v>
      </c>
      <c r="D67" s="512"/>
      <c r="E67" s="543"/>
      <c r="F67" s="149"/>
      <c r="G67" s="162"/>
      <c r="H67" s="654"/>
      <c r="I67" s="655"/>
    </row>
    <row r="68" spans="1:9" x14ac:dyDescent="0.25">
      <c r="A68" s="149">
        <v>45260</v>
      </c>
      <c r="B68" s="184">
        <v>2.67</v>
      </c>
      <c r="C68" s="638" t="s">
        <v>217</v>
      </c>
      <c r="D68" s="639"/>
      <c r="E68" s="640"/>
      <c r="F68" s="149"/>
      <c r="G68" s="162"/>
      <c r="H68" s="202"/>
      <c r="I68" s="203"/>
    </row>
    <row r="69" spans="1:9" x14ac:dyDescent="0.25">
      <c r="A69" s="149">
        <v>45260</v>
      </c>
      <c r="B69" s="163">
        <v>5.36</v>
      </c>
      <c r="C69" s="638" t="s">
        <v>217</v>
      </c>
      <c r="D69" s="639"/>
      <c r="E69" s="640"/>
      <c r="F69" s="149"/>
      <c r="G69" s="162"/>
      <c r="H69" s="202"/>
      <c r="I69" s="203"/>
    </row>
    <row r="70" spans="1:9" x14ac:dyDescent="0.25">
      <c r="A70" s="149">
        <v>45260</v>
      </c>
      <c r="B70" s="163">
        <v>3800</v>
      </c>
      <c r="C70" s="491" t="s">
        <v>693</v>
      </c>
      <c r="D70" s="512"/>
      <c r="E70" s="543"/>
      <c r="F70" s="196"/>
      <c r="G70" s="196"/>
      <c r="H70" s="649"/>
      <c r="I70" s="649"/>
    </row>
    <row r="71" spans="1:9" x14ac:dyDescent="0.25">
      <c r="A71" s="149">
        <v>45260</v>
      </c>
      <c r="B71" s="163">
        <v>3800</v>
      </c>
      <c r="C71" s="491" t="s">
        <v>692</v>
      </c>
      <c r="D71" s="512"/>
      <c r="E71" s="543"/>
      <c r="F71" s="196"/>
      <c r="G71" s="196"/>
      <c r="H71" s="204"/>
      <c r="I71" s="205"/>
    </row>
    <row r="72" spans="1:9" x14ac:dyDescent="0.25">
      <c r="A72" s="149">
        <v>45260</v>
      </c>
      <c r="B72" s="163">
        <v>3800</v>
      </c>
      <c r="C72" s="491" t="s">
        <v>289</v>
      </c>
      <c r="D72" s="512"/>
      <c r="E72" s="543"/>
      <c r="F72" s="196"/>
      <c r="G72" s="196"/>
      <c r="H72" s="204"/>
      <c r="I72" s="205"/>
    </row>
    <row r="73" spans="1:9" x14ac:dyDescent="0.25">
      <c r="A73" s="149">
        <v>45260</v>
      </c>
      <c r="B73" s="163">
        <v>50859.99</v>
      </c>
      <c r="C73" s="625" t="s">
        <v>343</v>
      </c>
      <c r="D73" s="625"/>
      <c r="E73" s="625"/>
      <c r="F73" s="196"/>
      <c r="G73" s="196"/>
      <c r="H73" s="204"/>
      <c r="I73" s="205"/>
    </row>
    <row r="74" spans="1:9" x14ac:dyDescent="0.25">
      <c r="A74" s="149">
        <v>45260</v>
      </c>
      <c r="B74" s="184">
        <v>370</v>
      </c>
      <c r="C74" s="627" t="s">
        <v>529</v>
      </c>
      <c r="D74" s="627"/>
      <c r="E74" s="627"/>
      <c r="F74" s="196"/>
      <c r="G74" s="196"/>
      <c r="H74" s="204"/>
      <c r="I74" s="205"/>
    </row>
  </sheetData>
  <mergeCells count="142">
    <mergeCell ref="A2:H2"/>
    <mergeCell ref="A3:F3"/>
    <mergeCell ref="G3:H3"/>
    <mergeCell ref="A4:B5"/>
    <mergeCell ref="C4:E5"/>
    <mergeCell ref="F4:H5"/>
    <mergeCell ref="A8:B8"/>
    <mergeCell ref="C8:E8"/>
    <mergeCell ref="F8:H8"/>
    <mergeCell ref="A9:B9"/>
    <mergeCell ref="C9:E9"/>
    <mergeCell ref="F9:H9"/>
    <mergeCell ref="A6:B6"/>
    <mergeCell ref="C6:E6"/>
    <mergeCell ref="F6:H6"/>
    <mergeCell ref="A7:B7"/>
    <mergeCell ref="C7:E7"/>
    <mergeCell ref="F7:H7"/>
    <mergeCell ref="A12:B12"/>
    <mergeCell ref="C12:E12"/>
    <mergeCell ref="F12:H12"/>
    <mergeCell ref="A13:B13"/>
    <mergeCell ref="C13:E13"/>
    <mergeCell ref="F13:H13"/>
    <mergeCell ref="A10:B10"/>
    <mergeCell ref="C10:E10"/>
    <mergeCell ref="F10:H10"/>
    <mergeCell ref="A11:B11"/>
    <mergeCell ref="C11:E11"/>
    <mergeCell ref="F11:H11"/>
    <mergeCell ref="C19:E19"/>
    <mergeCell ref="H19:I19"/>
    <mergeCell ref="C20:E20"/>
    <mergeCell ref="H20:I20"/>
    <mergeCell ref="C21:E21"/>
    <mergeCell ref="H21:I21"/>
    <mergeCell ref="A15:I15"/>
    <mergeCell ref="A16:E16"/>
    <mergeCell ref="F16:I16"/>
    <mergeCell ref="C17:E17"/>
    <mergeCell ref="H17:I17"/>
    <mergeCell ref="C18:E18"/>
    <mergeCell ref="H18:I18"/>
    <mergeCell ref="C25:E25"/>
    <mergeCell ref="H25:I25"/>
    <mergeCell ref="C26:E26"/>
    <mergeCell ref="H26:I26"/>
    <mergeCell ref="C27:E27"/>
    <mergeCell ref="H27:I27"/>
    <mergeCell ref="C22:E22"/>
    <mergeCell ref="H22:I22"/>
    <mergeCell ref="C23:E23"/>
    <mergeCell ref="H23:I23"/>
    <mergeCell ref="C24:E24"/>
    <mergeCell ref="H24:I24"/>
    <mergeCell ref="C31:E31"/>
    <mergeCell ref="H31:I31"/>
    <mergeCell ref="C32:E32"/>
    <mergeCell ref="H32:I32"/>
    <mergeCell ref="C33:E33"/>
    <mergeCell ref="H33:I33"/>
    <mergeCell ref="C28:E28"/>
    <mergeCell ref="H28:I28"/>
    <mergeCell ref="C29:E29"/>
    <mergeCell ref="H29:I29"/>
    <mergeCell ref="C30:E30"/>
    <mergeCell ref="H30:I30"/>
    <mergeCell ref="C37:E37"/>
    <mergeCell ref="H37:I37"/>
    <mergeCell ref="C38:E38"/>
    <mergeCell ref="H38:I38"/>
    <mergeCell ref="C39:E39"/>
    <mergeCell ref="H39:I39"/>
    <mergeCell ref="C34:E34"/>
    <mergeCell ref="H34:I34"/>
    <mergeCell ref="C35:E35"/>
    <mergeCell ref="H35:I35"/>
    <mergeCell ref="C36:E36"/>
    <mergeCell ref="H36:I36"/>
    <mergeCell ref="C43:E43"/>
    <mergeCell ref="H43:I43"/>
    <mergeCell ref="C44:E44"/>
    <mergeCell ref="H44:I44"/>
    <mergeCell ref="C45:E45"/>
    <mergeCell ref="H45:I45"/>
    <mergeCell ref="C40:E40"/>
    <mergeCell ref="H40:I40"/>
    <mergeCell ref="C41:E41"/>
    <mergeCell ref="H41:I41"/>
    <mergeCell ref="C42:E42"/>
    <mergeCell ref="H42:I42"/>
    <mergeCell ref="C49:E49"/>
    <mergeCell ref="H49:I49"/>
    <mergeCell ref="C50:E50"/>
    <mergeCell ref="H50:I50"/>
    <mergeCell ref="C51:E51"/>
    <mergeCell ref="H51:I51"/>
    <mergeCell ref="C46:E46"/>
    <mergeCell ref="H46:I46"/>
    <mergeCell ref="C47:E47"/>
    <mergeCell ref="H47:I47"/>
    <mergeCell ref="C48:E48"/>
    <mergeCell ref="H48:I48"/>
    <mergeCell ref="C55:E55"/>
    <mergeCell ref="H55:I55"/>
    <mergeCell ref="C56:E56"/>
    <mergeCell ref="H56:I56"/>
    <mergeCell ref="C57:E57"/>
    <mergeCell ref="H57:I57"/>
    <mergeCell ref="C52:E52"/>
    <mergeCell ref="H52:I52"/>
    <mergeCell ref="C53:E53"/>
    <mergeCell ref="H53:I53"/>
    <mergeCell ref="C54:E54"/>
    <mergeCell ref="H54:I54"/>
    <mergeCell ref="C61:E61"/>
    <mergeCell ref="H61:I61"/>
    <mergeCell ref="C62:E62"/>
    <mergeCell ref="H62:I62"/>
    <mergeCell ref="C63:E63"/>
    <mergeCell ref="H63:I63"/>
    <mergeCell ref="C58:E58"/>
    <mergeCell ref="H58:I58"/>
    <mergeCell ref="C59:E59"/>
    <mergeCell ref="H59:I59"/>
    <mergeCell ref="C60:E60"/>
    <mergeCell ref="H60:I60"/>
    <mergeCell ref="C73:E73"/>
    <mergeCell ref="C74:E74"/>
    <mergeCell ref="C68:E68"/>
    <mergeCell ref="C69:E69"/>
    <mergeCell ref="C70:E70"/>
    <mergeCell ref="H70:I70"/>
    <mergeCell ref="C71:E71"/>
    <mergeCell ref="C72:E72"/>
    <mergeCell ref="C64:E64"/>
    <mergeCell ref="H64:I64"/>
    <mergeCell ref="C65:E65"/>
    <mergeCell ref="H65:I65"/>
    <mergeCell ref="C66:E66"/>
    <mergeCell ref="C67:E67"/>
    <mergeCell ref="H67:I67"/>
  </mergeCells>
  <pageMargins left="0.7" right="0.7" top="0.75" bottom="0.75" header="0.3" footer="0.3"/>
  <pageSetup paperSize="9" scale="77"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zoomScaleNormal="100" workbookViewId="0">
      <selection activeCell="F16" sqref="F16:I16"/>
    </sheetView>
  </sheetViews>
  <sheetFormatPr defaultColWidth="9.140625"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2" width="9.140625" style="125"/>
    <col min="13" max="13" width="9.5703125" style="125" bestFit="1" customWidth="1"/>
    <col min="14" max="14" width="9.140625" style="125"/>
    <col min="15" max="15" width="9.5703125" style="125" bestFit="1" customWidth="1"/>
    <col min="16" max="16384" width="9.140625" style="125"/>
  </cols>
  <sheetData>
    <row r="1" spans="1:16" ht="15.75" thickBot="1" x14ac:dyDescent="0.3"/>
    <row r="2" spans="1:16" ht="21.75" customHeight="1" x14ac:dyDescent="0.35">
      <c r="A2" s="589" t="s">
        <v>1189</v>
      </c>
      <c r="B2" s="590"/>
      <c r="C2" s="590"/>
      <c r="D2" s="590"/>
      <c r="E2" s="590"/>
      <c r="F2" s="590"/>
      <c r="G2" s="590"/>
      <c r="H2" s="591"/>
    </row>
    <row r="3" spans="1:16" ht="21.75" customHeight="1" thickBot="1" x14ac:dyDescent="0.3">
      <c r="A3" s="656" t="s">
        <v>748</v>
      </c>
      <c r="B3" s="657"/>
      <c r="C3" s="670"/>
      <c r="D3" s="670"/>
      <c r="E3" s="670"/>
      <c r="F3" s="670"/>
      <c r="G3" s="671">
        <v>282221</v>
      </c>
      <c r="H3" s="672"/>
    </row>
    <row r="4" spans="1:16" x14ac:dyDescent="0.25">
      <c r="A4" s="658"/>
      <c r="B4" s="673"/>
      <c r="C4" s="675" t="s">
        <v>0</v>
      </c>
      <c r="D4" s="606"/>
      <c r="E4" s="607"/>
      <c r="F4" s="675" t="s">
        <v>1081</v>
      </c>
      <c r="G4" s="606"/>
      <c r="H4" s="607"/>
    </row>
    <row r="5" spans="1:16" ht="15.75" thickBot="1" x14ac:dyDescent="0.3">
      <c r="A5" s="660"/>
      <c r="B5" s="674"/>
      <c r="C5" s="676"/>
      <c r="D5" s="677"/>
      <c r="E5" s="678"/>
      <c r="F5" s="676"/>
      <c r="G5" s="677"/>
      <c r="H5" s="678"/>
    </row>
    <row r="6" spans="1:16" ht="30.75" customHeight="1" x14ac:dyDescent="0.25">
      <c r="A6" s="583" t="s">
        <v>1190</v>
      </c>
      <c r="B6" s="664"/>
      <c r="C6" s="666">
        <v>231228.44</v>
      </c>
      <c r="D6" s="667"/>
      <c r="E6" s="681"/>
      <c r="F6" s="666">
        <v>772.13</v>
      </c>
      <c r="G6" s="667"/>
      <c r="H6" s="668"/>
    </row>
    <row r="7" spans="1:16" x14ac:dyDescent="0.25">
      <c r="A7" s="585" t="s">
        <v>3</v>
      </c>
      <c r="B7" s="665"/>
      <c r="C7" s="669">
        <f>97601.04+188846.08</f>
        <v>286447.12</v>
      </c>
      <c r="D7" s="360"/>
      <c r="E7" s="541"/>
      <c r="F7" s="669">
        <v>0</v>
      </c>
      <c r="G7" s="360"/>
      <c r="H7" s="662"/>
      <c r="M7" s="201"/>
      <c r="N7" s="201"/>
      <c r="O7" s="201"/>
      <c r="P7" s="201"/>
    </row>
    <row r="8" spans="1:16" x14ac:dyDescent="0.25">
      <c r="A8" s="585" t="s">
        <v>625</v>
      </c>
      <c r="B8" s="665"/>
      <c r="C8" s="669">
        <f>2383.65+7998.55</f>
        <v>10382.200000000001</v>
      </c>
      <c r="D8" s="360"/>
      <c r="E8" s="541"/>
      <c r="F8" s="669">
        <v>0</v>
      </c>
      <c r="G8" s="360"/>
      <c r="H8" s="662"/>
      <c r="M8" s="201"/>
      <c r="N8" s="201"/>
      <c r="O8" s="201"/>
      <c r="P8" s="201"/>
    </row>
    <row r="9" spans="1:16" x14ac:dyDescent="0.25">
      <c r="A9" s="585" t="s">
        <v>106</v>
      </c>
      <c r="B9" s="665"/>
      <c r="C9" s="669">
        <v>0</v>
      </c>
      <c r="D9" s="360"/>
      <c r="E9" s="541"/>
      <c r="F9" s="669">
        <v>0</v>
      </c>
      <c r="G9" s="360"/>
      <c r="H9" s="662"/>
    </row>
    <row r="10" spans="1:16" x14ac:dyDescent="0.25">
      <c r="A10" s="585" t="s">
        <v>996</v>
      </c>
      <c r="B10" s="665"/>
      <c r="C10" s="669">
        <v>200</v>
      </c>
      <c r="D10" s="360"/>
      <c r="E10" s="541"/>
      <c r="F10" s="669">
        <v>0</v>
      </c>
      <c r="G10" s="360"/>
      <c r="H10" s="662"/>
    </row>
    <row r="11" spans="1:16" x14ac:dyDescent="0.25">
      <c r="A11" s="585" t="s">
        <v>672</v>
      </c>
      <c r="B11" s="665"/>
      <c r="C11" s="669">
        <v>0</v>
      </c>
      <c r="D11" s="360"/>
      <c r="E11" s="541"/>
      <c r="F11" s="669">
        <v>0</v>
      </c>
      <c r="G11" s="360"/>
      <c r="H11" s="662"/>
    </row>
    <row r="12" spans="1:16" x14ac:dyDescent="0.25">
      <c r="A12" s="585" t="s">
        <v>6</v>
      </c>
      <c r="B12" s="665"/>
      <c r="C12" s="669">
        <v>278995.83</v>
      </c>
      <c r="D12" s="360"/>
      <c r="E12" s="541"/>
      <c r="F12" s="669">
        <v>0</v>
      </c>
      <c r="G12" s="360"/>
      <c r="H12" s="662"/>
    </row>
    <row r="13" spans="1:16" ht="36.75" customHeight="1" thickBot="1" x14ac:dyDescent="0.3">
      <c r="A13" s="602" t="s">
        <v>1191</v>
      </c>
      <c r="B13" s="679"/>
      <c r="C13" s="680">
        <f>C6+C7+C8+C9+C10+C11-C12</f>
        <v>249261.93</v>
      </c>
      <c r="D13" s="422"/>
      <c r="E13" s="636"/>
      <c r="F13" s="680">
        <f>F6+F7+F8+F9+F10+F11-F12</f>
        <v>772.13</v>
      </c>
      <c r="G13" s="422"/>
      <c r="H13" s="663"/>
    </row>
    <row r="14" spans="1:16" ht="15.75" customHeight="1" thickBot="1" x14ac:dyDescent="0.3">
      <c r="C14" s="188"/>
      <c r="D14" s="188"/>
      <c r="E14" s="189"/>
      <c r="F14" s="189"/>
      <c r="G14" s="189"/>
      <c r="H14" s="189"/>
    </row>
    <row r="15" spans="1:16" ht="15.75" customHeight="1" thickBot="1" x14ac:dyDescent="0.3">
      <c r="A15" s="632" t="s">
        <v>7</v>
      </c>
      <c r="B15" s="630"/>
      <c r="C15" s="630"/>
      <c r="D15" s="630"/>
      <c r="E15" s="630"/>
      <c r="F15" s="630"/>
      <c r="G15" s="630"/>
      <c r="H15" s="630"/>
      <c r="I15" s="631"/>
    </row>
    <row r="16" spans="1:16" ht="15.75" thickBot="1" x14ac:dyDescent="0.3">
      <c r="A16" s="632" t="s">
        <v>0</v>
      </c>
      <c r="B16" s="630"/>
      <c r="C16" s="630"/>
      <c r="D16" s="630"/>
      <c r="E16" s="631"/>
      <c r="F16" s="633" t="s">
        <v>1081</v>
      </c>
      <c r="G16" s="634"/>
      <c r="H16" s="634"/>
      <c r="I16" s="635"/>
    </row>
    <row r="17" spans="1:9" x14ac:dyDescent="0.25">
      <c r="A17" s="111" t="s">
        <v>30</v>
      </c>
      <c r="B17" s="111" t="s">
        <v>31</v>
      </c>
      <c r="C17" s="380" t="s">
        <v>32</v>
      </c>
      <c r="D17" s="380"/>
      <c r="E17" s="380"/>
      <c r="F17" s="111" t="s">
        <v>30</v>
      </c>
      <c r="G17" s="111" t="s">
        <v>31</v>
      </c>
      <c r="H17" s="380" t="s">
        <v>32</v>
      </c>
      <c r="I17" s="380"/>
    </row>
    <row r="18" spans="1:9" x14ac:dyDescent="0.25">
      <c r="A18" s="149">
        <v>45261</v>
      </c>
      <c r="B18" s="184">
        <v>9500.4</v>
      </c>
      <c r="C18" s="638" t="s">
        <v>1192</v>
      </c>
      <c r="D18" s="639"/>
      <c r="E18" s="640"/>
      <c r="F18" s="149"/>
      <c r="G18" s="185"/>
      <c r="H18" s="626"/>
      <c r="I18" s="626"/>
    </row>
    <row r="19" spans="1:9" x14ac:dyDescent="0.25">
      <c r="A19" s="149">
        <v>45261</v>
      </c>
      <c r="B19" s="163">
        <v>5.35</v>
      </c>
      <c r="C19" s="638" t="s">
        <v>217</v>
      </c>
      <c r="D19" s="639"/>
      <c r="E19" s="640"/>
      <c r="F19" s="149"/>
      <c r="G19" s="185"/>
      <c r="H19" s="626"/>
      <c r="I19" s="626"/>
    </row>
    <row r="20" spans="1:9" x14ac:dyDescent="0.25">
      <c r="A20" s="149">
        <v>45261</v>
      </c>
      <c r="B20" s="184">
        <v>370</v>
      </c>
      <c r="C20" s="627" t="s">
        <v>529</v>
      </c>
      <c r="D20" s="627"/>
      <c r="E20" s="627"/>
      <c r="F20" s="149"/>
      <c r="G20" s="185"/>
      <c r="H20" s="626"/>
      <c r="I20" s="626"/>
    </row>
    <row r="21" spans="1:9" x14ac:dyDescent="0.25">
      <c r="A21" s="149">
        <v>45261</v>
      </c>
      <c r="B21" s="184">
        <v>370</v>
      </c>
      <c r="C21" s="627" t="s">
        <v>529</v>
      </c>
      <c r="D21" s="627"/>
      <c r="E21" s="627"/>
      <c r="F21" s="149"/>
      <c r="G21" s="185"/>
      <c r="H21" s="626"/>
      <c r="I21" s="626"/>
    </row>
    <row r="22" spans="1:9" x14ac:dyDescent="0.25">
      <c r="A22" s="149">
        <v>45262</v>
      </c>
      <c r="B22" s="184">
        <v>370</v>
      </c>
      <c r="C22" s="627" t="s">
        <v>529</v>
      </c>
      <c r="D22" s="627"/>
      <c r="E22" s="627"/>
      <c r="F22" s="149"/>
      <c r="G22" s="185"/>
      <c r="H22" s="626"/>
      <c r="I22" s="626"/>
    </row>
    <row r="23" spans="1:9" x14ac:dyDescent="0.25">
      <c r="A23" s="149">
        <v>45262</v>
      </c>
      <c r="B23" s="184">
        <v>370</v>
      </c>
      <c r="C23" s="627" t="s">
        <v>529</v>
      </c>
      <c r="D23" s="627"/>
      <c r="E23" s="627"/>
      <c r="F23" s="149"/>
      <c r="G23" s="185"/>
      <c r="H23" s="626"/>
      <c r="I23" s="626"/>
    </row>
    <row r="24" spans="1:9" x14ac:dyDescent="0.25">
      <c r="A24" s="149">
        <v>45263</v>
      </c>
      <c r="B24" s="184">
        <v>370</v>
      </c>
      <c r="C24" s="627" t="s">
        <v>529</v>
      </c>
      <c r="D24" s="627"/>
      <c r="E24" s="627"/>
      <c r="F24" s="149"/>
      <c r="G24" s="185"/>
      <c r="H24" s="626"/>
      <c r="I24" s="626"/>
    </row>
    <row r="25" spans="1:9" x14ac:dyDescent="0.25">
      <c r="A25" s="149">
        <v>45264</v>
      </c>
      <c r="B25" s="184">
        <v>4500</v>
      </c>
      <c r="C25" s="651" t="s">
        <v>1006</v>
      </c>
      <c r="D25" s="652"/>
      <c r="E25" s="653"/>
      <c r="F25" s="149"/>
      <c r="G25" s="185"/>
      <c r="H25" s="626"/>
      <c r="I25" s="626"/>
    </row>
    <row r="26" spans="1:9" x14ac:dyDescent="0.25">
      <c r="A26" s="149">
        <v>45264</v>
      </c>
      <c r="B26" s="163">
        <v>5.36</v>
      </c>
      <c r="C26" s="638" t="s">
        <v>217</v>
      </c>
      <c r="D26" s="639"/>
      <c r="E26" s="640"/>
      <c r="F26" s="149"/>
      <c r="G26" s="185"/>
      <c r="H26" s="626"/>
      <c r="I26" s="626"/>
    </row>
    <row r="27" spans="1:9" x14ac:dyDescent="0.25">
      <c r="A27" s="149">
        <v>45265</v>
      </c>
      <c r="B27" s="163">
        <v>9444</v>
      </c>
      <c r="C27" s="491" t="s">
        <v>1193</v>
      </c>
      <c r="D27" s="512"/>
      <c r="E27" s="543"/>
      <c r="F27" s="149"/>
      <c r="G27" s="185"/>
      <c r="H27" s="626"/>
      <c r="I27" s="626"/>
    </row>
    <row r="28" spans="1:9" x14ac:dyDescent="0.25">
      <c r="A28" s="149">
        <v>45265</v>
      </c>
      <c r="B28" s="184">
        <v>5500</v>
      </c>
      <c r="C28" s="638" t="s">
        <v>1194</v>
      </c>
      <c r="D28" s="639"/>
      <c r="E28" s="640"/>
      <c r="F28" s="149"/>
      <c r="G28" s="185"/>
      <c r="H28" s="626"/>
      <c r="I28" s="626"/>
    </row>
    <row r="29" spans="1:9" x14ac:dyDescent="0.25">
      <c r="A29" s="149">
        <v>45265</v>
      </c>
      <c r="B29" s="163">
        <v>19800</v>
      </c>
      <c r="C29" s="491" t="s">
        <v>1195</v>
      </c>
      <c r="D29" s="512"/>
      <c r="E29" s="543"/>
      <c r="F29" s="149"/>
      <c r="G29" s="185"/>
      <c r="H29" s="626"/>
      <c r="I29" s="626"/>
    </row>
    <row r="30" spans="1:9" x14ac:dyDescent="0.25">
      <c r="A30" s="149">
        <v>45265</v>
      </c>
      <c r="B30" s="184">
        <v>140371.01</v>
      </c>
      <c r="C30" s="638" t="s">
        <v>1196</v>
      </c>
      <c r="D30" s="639"/>
      <c r="E30" s="640"/>
      <c r="F30" s="149"/>
      <c r="G30" s="185"/>
      <c r="H30" s="626"/>
      <c r="I30" s="626"/>
    </row>
    <row r="31" spans="1:9" x14ac:dyDescent="0.25">
      <c r="A31" s="149">
        <v>45265</v>
      </c>
      <c r="B31" s="163">
        <v>5.36</v>
      </c>
      <c r="C31" s="638" t="s">
        <v>217</v>
      </c>
      <c r="D31" s="639"/>
      <c r="E31" s="640"/>
      <c r="F31" s="149"/>
      <c r="G31" s="185"/>
      <c r="H31" s="626"/>
      <c r="I31" s="626"/>
    </row>
    <row r="32" spans="1:9" x14ac:dyDescent="0.25">
      <c r="A32" s="149">
        <v>45265</v>
      </c>
      <c r="B32" s="163">
        <v>5.35</v>
      </c>
      <c r="C32" s="638" t="s">
        <v>217</v>
      </c>
      <c r="D32" s="639"/>
      <c r="E32" s="640"/>
      <c r="F32" s="149"/>
      <c r="G32" s="185"/>
      <c r="H32" s="626"/>
      <c r="I32" s="626"/>
    </row>
    <row r="33" spans="1:9" x14ac:dyDescent="0.25">
      <c r="A33" s="149">
        <v>45267</v>
      </c>
      <c r="B33" s="163">
        <v>226</v>
      </c>
      <c r="C33" s="491" t="s">
        <v>239</v>
      </c>
      <c r="D33" s="512"/>
      <c r="E33" s="543"/>
      <c r="F33" s="149"/>
      <c r="G33" s="185"/>
      <c r="H33" s="482"/>
      <c r="I33" s="482"/>
    </row>
    <row r="34" spans="1:9" x14ac:dyDescent="0.25">
      <c r="A34" s="149">
        <v>45267</v>
      </c>
      <c r="B34" s="184">
        <v>370</v>
      </c>
      <c r="C34" s="627" t="s">
        <v>529</v>
      </c>
      <c r="D34" s="627"/>
      <c r="E34" s="627"/>
      <c r="F34" s="149"/>
      <c r="G34" s="185"/>
      <c r="H34" s="626"/>
      <c r="I34" s="626"/>
    </row>
    <row r="35" spans="1:9" x14ac:dyDescent="0.25">
      <c r="A35" s="149">
        <v>45269</v>
      </c>
      <c r="B35" s="184">
        <v>370</v>
      </c>
      <c r="C35" s="627" t="s">
        <v>529</v>
      </c>
      <c r="D35" s="627"/>
      <c r="E35" s="627"/>
      <c r="F35" s="149"/>
      <c r="G35" s="185"/>
      <c r="H35" s="626"/>
      <c r="I35" s="626"/>
    </row>
    <row r="36" spans="1:9" x14ac:dyDescent="0.25">
      <c r="A36" s="149">
        <v>45271</v>
      </c>
      <c r="B36" s="184">
        <v>9500.4</v>
      </c>
      <c r="C36" s="638" t="s">
        <v>1197</v>
      </c>
      <c r="D36" s="639"/>
      <c r="E36" s="640"/>
      <c r="F36" s="149"/>
      <c r="G36" s="185"/>
      <c r="H36" s="626"/>
      <c r="I36" s="626"/>
    </row>
    <row r="37" spans="1:9" x14ac:dyDescent="0.25">
      <c r="A37" s="149">
        <v>45271</v>
      </c>
      <c r="B37" s="163">
        <v>210.6</v>
      </c>
      <c r="C37" s="491" t="s">
        <v>273</v>
      </c>
      <c r="D37" s="512"/>
      <c r="E37" s="543"/>
      <c r="F37" s="149"/>
      <c r="G37" s="185"/>
      <c r="H37" s="626"/>
      <c r="I37" s="626"/>
    </row>
    <row r="38" spans="1:9" x14ac:dyDescent="0.25">
      <c r="A38" s="149">
        <v>45271</v>
      </c>
      <c r="B38" s="163">
        <v>5.35</v>
      </c>
      <c r="C38" s="638" t="s">
        <v>217</v>
      </c>
      <c r="D38" s="639"/>
      <c r="E38" s="640"/>
      <c r="F38" s="149"/>
      <c r="G38" s="185"/>
      <c r="H38" s="482"/>
      <c r="I38" s="482"/>
    </row>
    <row r="39" spans="1:9" x14ac:dyDescent="0.25">
      <c r="A39" s="149">
        <v>45272</v>
      </c>
      <c r="B39" s="163">
        <v>1200</v>
      </c>
      <c r="C39" s="491" t="s">
        <v>628</v>
      </c>
      <c r="D39" s="512"/>
      <c r="E39" s="543"/>
      <c r="F39" s="149"/>
      <c r="G39" s="185"/>
      <c r="H39" s="626"/>
      <c r="I39" s="626"/>
    </row>
    <row r="40" spans="1:9" x14ac:dyDescent="0.25">
      <c r="A40" s="149">
        <v>45272</v>
      </c>
      <c r="B40" s="163">
        <v>5.36</v>
      </c>
      <c r="C40" s="638" t="s">
        <v>217</v>
      </c>
      <c r="D40" s="639"/>
      <c r="E40" s="640"/>
      <c r="F40" s="149"/>
      <c r="G40" s="185"/>
      <c r="H40" s="626"/>
      <c r="I40" s="626"/>
    </row>
    <row r="41" spans="1:9" x14ac:dyDescent="0.25">
      <c r="A41" s="149">
        <v>45273</v>
      </c>
      <c r="B41" s="184">
        <v>370</v>
      </c>
      <c r="C41" s="627" t="s">
        <v>529</v>
      </c>
      <c r="D41" s="627"/>
      <c r="E41" s="627"/>
      <c r="F41" s="149"/>
      <c r="G41" s="185"/>
      <c r="H41" s="626"/>
      <c r="I41" s="626"/>
    </row>
    <row r="42" spans="1:9" x14ac:dyDescent="0.25">
      <c r="A42" s="149">
        <v>45275</v>
      </c>
      <c r="B42" s="163">
        <v>1000</v>
      </c>
      <c r="C42" s="491" t="s">
        <v>628</v>
      </c>
      <c r="D42" s="512"/>
      <c r="E42" s="543"/>
      <c r="F42" s="149"/>
      <c r="G42" s="185"/>
      <c r="H42" s="626"/>
      <c r="I42" s="626"/>
    </row>
    <row r="43" spans="1:9" x14ac:dyDescent="0.25">
      <c r="A43" s="149">
        <v>45275</v>
      </c>
      <c r="B43" s="163">
        <v>1500</v>
      </c>
      <c r="C43" s="491" t="s">
        <v>628</v>
      </c>
      <c r="D43" s="512"/>
      <c r="E43" s="543"/>
      <c r="F43" s="149"/>
      <c r="G43" s="185"/>
      <c r="H43" s="482"/>
      <c r="I43" s="482"/>
    </row>
    <row r="44" spans="1:9" x14ac:dyDescent="0.25">
      <c r="A44" s="149">
        <v>45275</v>
      </c>
      <c r="B44" s="163">
        <v>11548</v>
      </c>
      <c r="C44" s="491" t="s">
        <v>1025</v>
      </c>
      <c r="D44" s="512"/>
      <c r="E44" s="543"/>
      <c r="F44" s="149"/>
      <c r="G44" s="185"/>
      <c r="H44" s="626"/>
      <c r="I44" s="626"/>
    </row>
    <row r="45" spans="1:9" x14ac:dyDescent="0.25">
      <c r="A45" s="149">
        <v>45275</v>
      </c>
      <c r="B45" s="184">
        <v>2.67</v>
      </c>
      <c r="C45" s="638" t="s">
        <v>217</v>
      </c>
      <c r="D45" s="639"/>
      <c r="E45" s="640"/>
      <c r="F45" s="149"/>
      <c r="G45" s="162"/>
      <c r="H45" s="482"/>
      <c r="I45" s="482"/>
    </row>
    <row r="46" spans="1:9" x14ac:dyDescent="0.25">
      <c r="A46" s="149">
        <v>45275</v>
      </c>
      <c r="B46" s="163">
        <v>5.36</v>
      </c>
      <c r="C46" s="638" t="s">
        <v>217</v>
      </c>
      <c r="D46" s="639"/>
      <c r="E46" s="640"/>
      <c r="F46" s="149"/>
      <c r="G46" s="162"/>
      <c r="H46" s="482"/>
      <c r="I46" s="482"/>
    </row>
    <row r="47" spans="1:9" x14ac:dyDescent="0.25">
      <c r="A47" s="149">
        <v>45276</v>
      </c>
      <c r="B47" s="184">
        <v>370</v>
      </c>
      <c r="C47" s="627" t="s">
        <v>529</v>
      </c>
      <c r="D47" s="627"/>
      <c r="E47" s="627"/>
      <c r="F47" s="149"/>
      <c r="G47" s="200"/>
      <c r="H47" s="626"/>
      <c r="I47" s="626"/>
    </row>
    <row r="48" spans="1:9" x14ac:dyDescent="0.25">
      <c r="A48" s="149">
        <v>45278</v>
      </c>
      <c r="B48" s="184">
        <v>20000</v>
      </c>
      <c r="C48" s="638" t="s">
        <v>1079</v>
      </c>
      <c r="D48" s="639"/>
      <c r="E48" s="640"/>
      <c r="F48" s="149"/>
      <c r="G48" s="163"/>
      <c r="H48" s="626"/>
      <c r="I48" s="626"/>
    </row>
    <row r="49" spans="1:9" x14ac:dyDescent="0.25">
      <c r="A49" s="149">
        <v>45278</v>
      </c>
      <c r="B49" s="163">
        <v>5.36</v>
      </c>
      <c r="C49" s="638" t="s">
        <v>217</v>
      </c>
      <c r="D49" s="639"/>
      <c r="E49" s="640"/>
      <c r="F49" s="149"/>
      <c r="G49" s="187"/>
      <c r="H49" s="626"/>
      <c r="I49" s="626"/>
    </row>
    <row r="50" spans="1:9" x14ac:dyDescent="0.25">
      <c r="A50" s="149">
        <v>45279</v>
      </c>
      <c r="B50" s="184">
        <v>370</v>
      </c>
      <c r="C50" s="627" t="s">
        <v>529</v>
      </c>
      <c r="D50" s="627"/>
      <c r="E50" s="627"/>
      <c r="F50" s="149"/>
      <c r="G50" s="162"/>
      <c r="H50" s="626"/>
      <c r="I50" s="626"/>
    </row>
    <row r="51" spans="1:9" x14ac:dyDescent="0.25">
      <c r="A51" s="149">
        <v>45280</v>
      </c>
      <c r="B51" s="184">
        <v>370</v>
      </c>
      <c r="C51" s="627" t="s">
        <v>529</v>
      </c>
      <c r="D51" s="627"/>
      <c r="E51" s="627"/>
      <c r="F51" s="149"/>
      <c r="G51" s="163"/>
      <c r="H51" s="482"/>
      <c r="I51" s="482"/>
    </row>
    <row r="52" spans="1:9" x14ac:dyDescent="0.25">
      <c r="A52" s="149">
        <v>45281</v>
      </c>
      <c r="B52" s="184">
        <v>1500</v>
      </c>
      <c r="C52" s="491" t="s">
        <v>628</v>
      </c>
      <c r="D52" s="512"/>
      <c r="E52" s="543"/>
      <c r="F52" s="149"/>
      <c r="G52" s="162"/>
      <c r="H52" s="482"/>
      <c r="I52" s="482"/>
    </row>
    <row r="53" spans="1:9" x14ac:dyDescent="0.25">
      <c r="A53" s="149">
        <v>45281</v>
      </c>
      <c r="B53" s="184">
        <v>3830.4</v>
      </c>
      <c r="C53" s="638" t="s">
        <v>1198</v>
      </c>
      <c r="D53" s="639"/>
      <c r="E53" s="640"/>
      <c r="F53" s="149"/>
      <c r="G53" s="171"/>
      <c r="H53" s="650"/>
      <c r="I53" s="640"/>
    </row>
    <row r="54" spans="1:9" x14ac:dyDescent="0.25">
      <c r="A54" s="149">
        <v>45281</v>
      </c>
      <c r="B54" s="163">
        <v>5.36</v>
      </c>
      <c r="C54" s="638" t="s">
        <v>217</v>
      </c>
      <c r="D54" s="639"/>
      <c r="E54" s="640"/>
      <c r="F54" s="149"/>
      <c r="G54" s="162"/>
      <c r="H54" s="626"/>
      <c r="I54" s="626"/>
    </row>
    <row r="55" spans="1:9" x14ac:dyDescent="0.25">
      <c r="A55" s="149">
        <v>45281</v>
      </c>
      <c r="B55" s="163">
        <v>5.36</v>
      </c>
      <c r="C55" s="638" t="s">
        <v>217</v>
      </c>
      <c r="D55" s="639"/>
      <c r="E55" s="640"/>
      <c r="F55" s="149"/>
      <c r="G55" s="162"/>
      <c r="H55" s="626"/>
      <c r="I55" s="626"/>
    </row>
    <row r="56" spans="1:9" x14ac:dyDescent="0.25">
      <c r="A56" s="149">
        <v>45282</v>
      </c>
      <c r="B56" s="184">
        <v>370</v>
      </c>
      <c r="C56" s="627" t="s">
        <v>529</v>
      </c>
      <c r="D56" s="627"/>
      <c r="E56" s="627"/>
      <c r="F56" s="149"/>
      <c r="G56" s="163"/>
      <c r="H56" s="482"/>
      <c r="I56" s="482"/>
    </row>
    <row r="57" spans="1:9" x14ac:dyDescent="0.25">
      <c r="A57" s="149">
        <v>45283</v>
      </c>
      <c r="B57" s="184">
        <v>500</v>
      </c>
      <c r="C57" s="491" t="s">
        <v>628</v>
      </c>
      <c r="D57" s="512"/>
      <c r="E57" s="543"/>
      <c r="F57" s="149"/>
      <c r="G57" s="171"/>
      <c r="H57" s="650"/>
      <c r="I57" s="640"/>
    </row>
    <row r="58" spans="1:9" x14ac:dyDescent="0.25">
      <c r="A58" s="149">
        <v>45283</v>
      </c>
      <c r="B58" s="184">
        <v>2.67</v>
      </c>
      <c r="C58" s="638" t="s">
        <v>217</v>
      </c>
      <c r="D58" s="639"/>
      <c r="E58" s="640"/>
      <c r="F58" s="149"/>
      <c r="G58" s="162"/>
      <c r="H58" s="626"/>
      <c r="I58" s="626"/>
    </row>
    <row r="59" spans="1:9" x14ac:dyDescent="0.25">
      <c r="A59" s="149">
        <v>45284</v>
      </c>
      <c r="B59" s="184">
        <v>370</v>
      </c>
      <c r="C59" s="627" t="s">
        <v>529</v>
      </c>
      <c r="D59" s="627"/>
      <c r="E59" s="627"/>
      <c r="F59" s="149"/>
      <c r="G59" s="162"/>
      <c r="H59" s="626"/>
      <c r="I59" s="626"/>
    </row>
    <row r="60" spans="1:9" x14ac:dyDescent="0.25">
      <c r="A60" s="149">
        <v>45285</v>
      </c>
      <c r="B60" s="163">
        <v>900</v>
      </c>
      <c r="C60" s="491" t="s">
        <v>628</v>
      </c>
      <c r="D60" s="512"/>
      <c r="E60" s="543"/>
      <c r="F60" s="149"/>
      <c r="G60" s="162"/>
      <c r="H60" s="626"/>
      <c r="I60" s="626"/>
    </row>
    <row r="61" spans="1:9" x14ac:dyDescent="0.25">
      <c r="A61" s="149">
        <v>45285</v>
      </c>
      <c r="B61" s="184">
        <v>2100</v>
      </c>
      <c r="C61" s="651" t="s">
        <v>1006</v>
      </c>
      <c r="D61" s="652"/>
      <c r="E61" s="653"/>
      <c r="F61" s="149"/>
      <c r="G61" s="162"/>
      <c r="H61" s="626"/>
      <c r="I61" s="626"/>
    </row>
    <row r="62" spans="1:9" x14ac:dyDescent="0.25">
      <c r="A62" s="149">
        <v>45285</v>
      </c>
      <c r="B62" s="163">
        <v>5.36</v>
      </c>
      <c r="C62" s="638" t="s">
        <v>217</v>
      </c>
      <c r="D62" s="639"/>
      <c r="E62" s="640"/>
      <c r="F62" s="149"/>
      <c r="G62" s="162"/>
      <c r="H62" s="654"/>
      <c r="I62" s="655"/>
    </row>
    <row r="63" spans="1:9" x14ac:dyDescent="0.25">
      <c r="A63" s="149">
        <v>45285</v>
      </c>
      <c r="B63" s="184">
        <v>2.67</v>
      </c>
      <c r="C63" s="638" t="s">
        <v>217</v>
      </c>
      <c r="D63" s="639"/>
      <c r="E63" s="640"/>
      <c r="F63" s="149"/>
      <c r="G63" s="162"/>
      <c r="H63" s="654"/>
      <c r="I63" s="655"/>
    </row>
    <row r="64" spans="1:9" x14ac:dyDescent="0.25">
      <c r="A64" s="149">
        <v>45286</v>
      </c>
      <c r="B64" s="163">
        <v>5.36</v>
      </c>
      <c r="C64" s="638" t="s">
        <v>217</v>
      </c>
      <c r="D64" s="639"/>
      <c r="E64" s="640"/>
      <c r="F64" s="149"/>
      <c r="G64" s="162"/>
      <c r="H64" s="654"/>
      <c r="I64" s="655"/>
    </row>
    <row r="65" spans="1:9" x14ac:dyDescent="0.25">
      <c r="A65" s="149">
        <v>45286</v>
      </c>
      <c r="B65" s="184">
        <v>1254.6400000000001</v>
      </c>
      <c r="C65" s="638" t="s">
        <v>1199</v>
      </c>
      <c r="D65" s="639"/>
      <c r="E65" s="640"/>
      <c r="F65" s="149"/>
      <c r="G65" s="162"/>
      <c r="H65" s="654"/>
      <c r="I65" s="655"/>
    </row>
    <row r="66" spans="1:9" x14ac:dyDescent="0.25">
      <c r="A66" s="149">
        <v>45287</v>
      </c>
      <c r="B66" s="163">
        <v>5.36</v>
      </c>
      <c r="C66" s="638" t="s">
        <v>217</v>
      </c>
      <c r="D66" s="639"/>
      <c r="E66" s="640"/>
      <c r="F66" s="149"/>
      <c r="G66" s="162"/>
      <c r="H66" s="202"/>
      <c r="I66" s="203"/>
    </row>
    <row r="67" spans="1:9" x14ac:dyDescent="0.25">
      <c r="A67" s="149">
        <v>45287</v>
      </c>
      <c r="B67" s="184">
        <v>370</v>
      </c>
      <c r="C67" s="627" t="s">
        <v>529</v>
      </c>
      <c r="D67" s="627"/>
      <c r="E67" s="627"/>
      <c r="F67" s="149"/>
      <c r="G67" s="162"/>
      <c r="H67" s="654"/>
      <c r="I67" s="655"/>
    </row>
    <row r="68" spans="1:9" x14ac:dyDescent="0.25">
      <c r="A68" s="149">
        <v>45287</v>
      </c>
      <c r="B68" s="184">
        <v>370</v>
      </c>
      <c r="C68" s="627" t="s">
        <v>529</v>
      </c>
      <c r="D68" s="627"/>
      <c r="E68" s="627"/>
      <c r="F68" s="149"/>
      <c r="G68" s="162"/>
      <c r="H68" s="202"/>
      <c r="I68" s="203"/>
    </row>
    <row r="69" spans="1:9" x14ac:dyDescent="0.25">
      <c r="A69" s="149">
        <v>45288</v>
      </c>
      <c r="B69" s="163">
        <v>5.35</v>
      </c>
      <c r="C69" s="638" t="s">
        <v>217</v>
      </c>
      <c r="D69" s="639"/>
      <c r="E69" s="640"/>
      <c r="F69" s="149"/>
      <c r="G69" s="162"/>
      <c r="H69" s="202"/>
      <c r="I69" s="203"/>
    </row>
    <row r="70" spans="1:9" x14ac:dyDescent="0.25">
      <c r="A70" s="149">
        <v>45288</v>
      </c>
      <c r="B70" s="184">
        <v>11402</v>
      </c>
      <c r="C70" s="491" t="s">
        <v>397</v>
      </c>
      <c r="D70" s="512"/>
      <c r="E70" s="543"/>
      <c r="F70" s="196"/>
      <c r="G70" s="196"/>
      <c r="H70" s="649"/>
      <c r="I70" s="649"/>
    </row>
    <row r="71" spans="1:9" x14ac:dyDescent="0.25">
      <c r="A71" s="149">
        <v>45288</v>
      </c>
      <c r="B71" s="184">
        <v>370</v>
      </c>
      <c r="C71" s="627" t="s">
        <v>529</v>
      </c>
      <c r="D71" s="627"/>
      <c r="E71" s="627"/>
      <c r="F71" s="196"/>
      <c r="G71" s="196"/>
      <c r="H71" s="204"/>
      <c r="I71" s="205"/>
    </row>
    <row r="72" spans="1:9" x14ac:dyDescent="0.25">
      <c r="A72" s="149">
        <v>45289</v>
      </c>
      <c r="B72" s="163">
        <v>432</v>
      </c>
      <c r="C72" s="627" t="s">
        <v>1058</v>
      </c>
      <c r="D72" s="627"/>
      <c r="E72" s="627"/>
      <c r="F72" s="196"/>
      <c r="G72" s="196"/>
      <c r="H72" s="204"/>
      <c r="I72" s="205"/>
    </row>
    <row r="73" spans="1:9" x14ac:dyDescent="0.25">
      <c r="A73" s="149">
        <v>45289</v>
      </c>
      <c r="B73" s="184">
        <v>2.67</v>
      </c>
      <c r="C73" s="638" t="s">
        <v>217</v>
      </c>
      <c r="D73" s="639"/>
      <c r="E73" s="640"/>
      <c r="F73" s="196"/>
      <c r="G73" s="196"/>
      <c r="H73" s="204"/>
      <c r="I73" s="205"/>
    </row>
    <row r="74" spans="1:9" x14ac:dyDescent="0.25">
      <c r="A74" s="149">
        <v>45289</v>
      </c>
      <c r="B74" s="184">
        <v>880</v>
      </c>
      <c r="C74" s="638" t="s">
        <v>1200</v>
      </c>
      <c r="D74" s="639"/>
      <c r="E74" s="640"/>
      <c r="F74" s="196"/>
      <c r="G74" s="196"/>
      <c r="H74" s="204"/>
      <c r="I74" s="205"/>
    </row>
    <row r="75" spans="1:9" x14ac:dyDescent="0.25">
      <c r="A75" s="149">
        <v>45289</v>
      </c>
      <c r="B75" s="184">
        <v>2.67</v>
      </c>
      <c r="C75" s="638" t="s">
        <v>217</v>
      </c>
      <c r="D75" s="639"/>
      <c r="E75" s="640"/>
      <c r="F75" s="196"/>
      <c r="G75" s="196"/>
      <c r="H75" s="204"/>
      <c r="I75" s="205"/>
    </row>
    <row r="76" spans="1:9" x14ac:dyDescent="0.25">
      <c r="A76" s="149">
        <v>45289</v>
      </c>
      <c r="B76" s="163">
        <v>3800</v>
      </c>
      <c r="C76" s="491" t="s">
        <v>692</v>
      </c>
      <c r="D76" s="512"/>
      <c r="E76" s="543"/>
      <c r="F76" s="196"/>
      <c r="G76" s="196"/>
      <c r="H76" s="204"/>
      <c r="I76" s="205"/>
    </row>
    <row r="77" spans="1:9" x14ac:dyDescent="0.25">
      <c r="A77" s="149">
        <v>45289</v>
      </c>
      <c r="B77" s="163">
        <v>3800</v>
      </c>
      <c r="C77" s="491" t="s">
        <v>693</v>
      </c>
      <c r="D77" s="512"/>
      <c r="E77" s="543"/>
      <c r="F77" s="196"/>
      <c r="G77" s="196"/>
      <c r="H77" s="204"/>
      <c r="I77" s="205"/>
    </row>
    <row r="78" spans="1:9" x14ac:dyDescent="0.25">
      <c r="A78" s="149">
        <v>45289</v>
      </c>
      <c r="B78" s="163">
        <v>5.36</v>
      </c>
      <c r="C78" s="638" t="s">
        <v>217</v>
      </c>
      <c r="D78" s="639"/>
      <c r="E78" s="640"/>
      <c r="F78" s="196"/>
      <c r="G78" s="196"/>
      <c r="H78" s="204"/>
      <c r="I78" s="205"/>
    </row>
    <row r="79" spans="1:9" x14ac:dyDescent="0.25">
      <c r="A79" s="149">
        <v>45289</v>
      </c>
      <c r="B79" s="163">
        <v>3800</v>
      </c>
      <c r="C79" s="491" t="s">
        <v>289</v>
      </c>
      <c r="D79" s="512"/>
      <c r="E79" s="543"/>
      <c r="F79" s="196"/>
      <c r="G79" s="196"/>
      <c r="H79" s="204"/>
      <c r="I79" s="205"/>
    </row>
    <row r="80" spans="1:9" x14ac:dyDescent="0.25">
      <c r="A80" s="149">
        <v>45289</v>
      </c>
      <c r="B80" s="184">
        <v>370</v>
      </c>
      <c r="C80" s="627" t="s">
        <v>529</v>
      </c>
      <c r="D80" s="627"/>
      <c r="E80" s="627"/>
      <c r="F80" s="196"/>
      <c r="G80" s="196"/>
      <c r="H80" s="204"/>
      <c r="I80" s="205"/>
    </row>
    <row r="81" spans="1:9" x14ac:dyDescent="0.25">
      <c r="A81" s="149">
        <v>45290</v>
      </c>
      <c r="B81" s="184">
        <v>1000</v>
      </c>
      <c r="C81" s="491" t="s">
        <v>628</v>
      </c>
      <c r="D81" s="512"/>
      <c r="E81" s="543"/>
      <c r="F81" s="196"/>
      <c r="G81" s="196"/>
      <c r="H81" s="204"/>
      <c r="I81" s="205"/>
    </row>
    <row r="82" spans="1:9" x14ac:dyDescent="0.25">
      <c r="A82" s="149">
        <v>45290</v>
      </c>
      <c r="B82" s="184">
        <v>2000</v>
      </c>
      <c r="C82" s="638" t="s">
        <v>1177</v>
      </c>
      <c r="D82" s="639"/>
      <c r="E82" s="640"/>
      <c r="F82" s="196"/>
      <c r="G82" s="196"/>
      <c r="H82" s="204"/>
      <c r="I82" s="205"/>
    </row>
    <row r="83" spans="1:9" x14ac:dyDescent="0.25">
      <c r="A83" s="149">
        <v>45290</v>
      </c>
      <c r="B83" s="184">
        <v>2.67</v>
      </c>
      <c r="C83" s="638" t="s">
        <v>217</v>
      </c>
      <c r="D83" s="639"/>
      <c r="E83" s="640"/>
      <c r="F83" s="196"/>
      <c r="G83" s="196"/>
      <c r="H83" s="204"/>
      <c r="I83" s="205"/>
    </row>
    <row r="84" spans="1:9" x14ac:dyDescent="0.25">
      <c r="A84" s="149">
        <v>45290</v>
      </c>
      <c r="B84" s="184">
        <v>370</v>
      </c>
      <c r="C84" s="627" t="s">
        <v>529</v>
      </c>
      <c r="D84" s="627"/>
      <c r="E84" s="627"/>
      <c r="F84" s="196"/>
      <c r="G84" s="196"/>
      <c r="H84" s="204"/>
      <c r="I84" s="205"/>
    </row>
    <row r="85" spans="1:9" x14ac:dyDescent="0.25">
      <c r="A85" s="149">
        <v>45290</v>
      </c>
      <c r="B85" s="184">
        <v>370</v>
      </c>
      <c r="C85" s="627" t="s">
        <v>529</v>
      </c>
      <c r="D85" s="627"/>
      <c r="E85" s="627"/>
      <c r="F85" s="196"/>
      <c r="G85" s="196"/>
      <c r="H85" s="204"/>
      <c r="I85" s="205"/>
    </row>
    <row r="86" spans="1:9" x14ac:dyDescent="0.25">
      <c r="A86" s="149">
        <v>45291</v>
      </c>
      <c r="B86" s="184">
        <v>370</v>
      </c>
      <c r="C86" s="627" t="s">
        <v>529</v>
      </c>
      <c r="D86" s="627"/>
      <c r="E86" s="627"/>
      <c r="F86" s="196"/>
      <c r="G86" s="196"/>
      <c r="H86" s="204"/>
      <c r="I86" s="205"/>
    </row>
  </sheetData>
  <mergeCells count="154">
    <mergeCell ref="C86:E86"/>
    <mergeCell ref="C82:E82"/>
    <mergeCell ref="C83:E83"/>
    <mergeCell ref="C84:E84"/>
    <mergeCell ref="C85:E85"/>
    <mergeCell ref="C73:E73"/>
    <mergeCell ref="C68:E68"/>
    <mergeCell ref="C69:E69"/>
    <mergeCell ref="C70:E70"/>
    <mergeCell ref="C74:E74"/>
    <mergeCell ref="C75:E75"/>
    <mergeCell ref="C76:E76"/>
    <mergeCell ref="C77:E77"/>
    <mergeCell ref="C78:E78"/>
    <mergeCell ref="C79:E79"/>
    <mergeCell ref="C80:E80"/>
    <mergeCell ref="C81:E81"/>
    <mergeCell ref="H70:I70"/>
    <mergeCell ref="C71:E71"/>
    <mergeCell ref="C72:E72"/>
    <mergeCell ref="C64:E64"/>
    <mergeCell ref="H64:I64"/>
    <mergeCell ref="C65:E65"/>
    <mergeCell ref="H65:I65"/>
    <mergeCell ref="C66:E66"/>
    <mergeCell ref="C67:E67"/>
    <mergeCell ref="H67:I67"/>
    <mergeCell ref="C61:E61"/>
    <mergeCell ref="H61:I61"/>
    <mergeCell ref="C62:E62"/>
    <mergeCell ref="H62:I62"/>
    <mergeCell ref="C63:E63"/>
    <mergeCell ref="H63:I63"/>
    <mergeCell ref="C58:E58"/>
    <mergeCell ref="H58:I58"/>
    <mergeCell ref="C59:E59"/>
    <mergeCell ref="H59:I59"/>
    <mergeCell ref="C60:E60"/>
    <mergeCell ref="H60:I60"/>
    <mergeCell ref="C55:E55"/>
    <mergeCell ref="H55:I55"/>
    <mergeCell ref="C56:E56"/>
    <mergeCell ref="H56:I56"/>
    <mergeCell ref="C57:E57"/>
    <mergeCell ref="H57:I57"/>
    <mergeCell ref="C52:E52"/>
    <mergeCell ref="H52:I52"/>
    <mergeCell ref="C53:E53"/>
    <mergeCell ref="H53:I53"/>
    <mergeCell ref="C54:E54"/>
    <mergeCell ref="H54:I54"/>
    <mergeCell ref="C49:E49"/>
    <mergeCell ref="H49:I49"/>
    <mergeCell ref="C50:E50"/>
    <mergeCell ref="H50:I50"/>
    <mergeCell ref="C51:E51"/>
    <mergeCell ref="H51:I51"/>
    <mergeCell ref="C46:E46"/>
    <mergeCell ref="H46:I46"/>
    <mergeCell ref="C47:E47"/>
    <mergeCell ref="H47:I47"/>
    <mergeCell ref="C48:E48"/>
    <mergeCell ref="H48:I48"/>
    <mergeCell ref="C43:E43"/>
    <mergeCell ref="H43:I43"/>
    <mergeCell ref="C44:E44"/>
    <mergeCell ref="H44:I44"/>
    <mergeCell ref="C45:E45"/>
    <mergeCell ref="H45:I45"/>
    <mergeCell ref="C40:E40"/>
    <mergeCell ref="H40:I40"/>
    <mergeCell ref="C41:E41"/>
    <mergeCell ref="H41:I41"/>
    <mergeCell ref="C42:E42"/>
    <mergeCell ref="H42:I42"/>
    <mergeCell ref="C37:E37"/>
    <mergeCell ref="H37:I37"/>
    <mergeCell ref="C38:E38"/>
    <mergeCell ref="H38:I38"/>
    <mergeCell ref="C39:E39"/>
    <mergeCell ref="H39:I39"/>
    <mergeCell ref="C34:E34"/>
    <mergeCell ref="H34:I34"/>
    <mergeCell ref="C35:E35"/>
    <mergeCell ref="H35:I35"/>
    <mergeCell ref="C36:E36"/>
    <mergeCell ref="H36:I36"/>
    <mergeCell ref="C31:E31"/>
    <mergeCell ref="H31:I31"/>
    <mergeCell ref="C32:E32"/>
    <mergeCell ref="H32:I32"/>
    <mergeCell ref="C33:E33"/>
    <mergeCell ref="H33:I33"/>
    <mergeCell ref="C28:E28"/>
    <mergeCell ref="H28:I28"/>
    <mergeCell ref="C29:E29"/>
    <mergeCell ref="H29:I29"/>
    <mergeCell ref="C30:E30"/>
    <mergeCell ref="H30:I30"/>
    <mergeCell ref="C25:E25"/>
    <mergeCell ref="H25:I25"/>
    <mergeCell ref="C26:E26"/>
    <mergeCell ref="H26:I26"/>
    <mergeCell ref="C27:E27"/>
    <mergeCell ref="H27:I27"/>
    <mergeCell ref="C22:E22"/>
    <mergeCell ref="H22:I22"/>
    <mergeCell ref="C23:E23"/>
    <mergeCell ref="H23:I23"/>
    <mergeCell ref="C24:E24"/>
    <mergeCell ref="H24:I24"/>
    <mergeCell ref="C19:E19"/>
    <mergeCell ref="H19:I19"/>
    <mergeCell ref="C20:E20"/>
    <mergeCell ref="H20:I20"/>
    <mergeCell ref="C21:E21"/>
    <mergeCell ref="H21:I21"/>
    <mergeCell ref="A15:I15"/>
    <mergeCell ref="A16:E16"/>
    <mergeCell ref="F16:I16"/>
    <mergeCell ref="C17:E17"/>
    <mergeCell ref="H17:I17"/>
    <mergeCell ref="C18:E18"/>
    <mergeCell ref="H18:I18"/>
    <mergeCell ref="A12:B12"/>
    <mergeCell ref="C12:E12"/>
    <mergeCell ref="F12:H12"/>
    <mergeCell ref="A13:B13"/>
    <mergeCell ref="C13:E13"/>
    <mergeCell ref="F13:H13"/>
    <mergeCell ref="A10:B10"/>
    <mergeCell ref="C10:E10"/>
    <mergeCell ref="F10:H10"/>
    <mergeCell ref="A11:B11"/>
    <mergeCell ref="C11:E11"/>
    <mergeCell ref="F11:H11"/>
    <mergeCell ref="A9:B9"/>
    <mergeCell ref="C9:E9"/>
    <mergeCell ref="F9:H9"/>
    <mergeCell ref="A6:B6"/>
    <mergeCell ref="C6:E6"/>
    <mergeCell ref="F6:H6"/>
    <mergeCell ref="A7:B7"/>
    <mergeCell ref="C7:E7"/>
    <mergeCell ref="F7:H7"/>
    <mergeCell ref="A2:H2"/>
    <mergeCell ref="A3:F3"/>
    <mergeCell ref="G3:H3"/>
    <mergeCell ref="A4:B5"/>
    <mergeCell ref="C4:E5"/>
    <mergeCell ref="F4:H5"/>
    <mergeCell ref="A8:B8"/>
    <mergeCell ref="C8:E8"/>
    <mergeCell ref="F8:H8"/>
  </mergeCells>
  <pageMargins left="0.7" right="0.7" top="0.75" bottom="0.75" header="0.3" footer="0.3"/>
  <pageSetup paperSize="9" scale="77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topLeftCell="A12" zoomScaleNormal="100" workbookViewId="0">
      <selection activeCell="C27" sqref="C27:E27"/>
    </sheetView>
  </sheetViews>
  <sheetFormatPr defaultColWidth="9.140625" defaultRowHeight="15" x14ac:dyDescent="0.25"/>
  <cols>
    <col min="1" max="2" width="12.7109375" style="125" customWidth="1"/>
    <col min="3" max="4" width="11.42578125" style="125" bestFit="1" customWidth="1"/>
    <col min="5" max="5" width="12.42578125" style="125" bestFit="1" customWidth="1"/>
    <col min="6" max="7" width="13.28515625" style="125" bestFit="1" customWidth="1"/>
    <col min="8" max="8" width="13.28515625" style="125" customWidth="1"/>
    <col min="9" max="9" width="12.7109375" style="125" customWidth="1"/>
    <col min="10" max="12" width="9.140625" style="125"/>
    <col min="13" max="13" width="9.5703125" style="125" bestFit="1" customWidth="1"/>
    <col min="14" max="14" width="9.140625" style="125"/>
    <col min="15" max="15" width="9.5703125" style="125" bestFit="1" customWidth="1"/>
    <col min="16" max="16384" width="9.140625" style="125"/>
  </cols>
  <sheetData>
    <row r="1" spans="1:16" ht="15.75" thickBot="1" x14ac:dyDescent="0.3"/>
    <row r="2" spans="1:16" ht="21.75" customHeight="1" x14ac:dyDescent="0.35">
      <c r="A2" s="589" t="s">
        <v>1201</v>
      </c>
      <c r="B2" s="590"/>
      <c r="C2" s="590"/>
      <c r="D2" s="590"/>
      <c r="E2" s="590"/>
      <c r="F2" s="590"/>
      <c r="G2" s="590"/>
      <c r="H2" s="591"/>
    </row>
    <row r="3" spans="1:16" ht="21.75" customHeight="1" thickBot="1" x14ac:dyDescent="0.3">
      <c r="A3" s="656" t="s">
        <v>748</v>
      </c>
      <c r="B3" s="657"/>
      <c r="C3" s="670"/>
      <c r="D3" s="670"/>
      <c r="E3" s="670"/>
      <c r="F3" s="670"/>
      <c r="G3" s="671">
        <v>563814</v>
      </c>
      <c r="H3" s="672"/>
    </row>
    <row r="4" spans="1:16" x14ac:dyDescent="0.25">
      <c r="A4" s="658"/>
      <c r="B4" s="673"/>
      <c r="C4" s="675" t="s">
        <v>0</v>
      </c>
      <c r="D4" s="606"/>
      <c r="E4" s="607"/>
      <c r="F4" s="675" t="s">
        <v>1081</v>
      </c>
      <c r="G4" s="606"/>
      <c r="H4" s="607"/>
    </row>
    <row r="5" spans="1:16" ht="15.75" thickBot="1" x14ac:dyDescent="0.3">
      <c r="A5" s="660"/>
      <c r="B5" s="674"/>
      <c r="C5" s="676"/>
      <c r="D5" s="677"/>
      <c r="E5" s="678"/>
      <c r="F5" s="676"/>
      <c r="G5" s="677"/>
      <c r="H5" s="678"/>
    </row>
    <row r="6" spans="1:16" ht="30.75" customHeight="1" x14ac:dyDescent="0.25">
      <c r="A6" s="583" t="s">
        <v>1202</v>
      </c>
      <c r="B6" s="664"/>
      <c r="C6" s="666">
        <v>249261.93</v>
      </c>
      <c r="D6" s="667"/>
      <c r="E6" s="681"/>
      <c r="F6" s="666">
        <v>772.13</v>
      </c>
      <c r="G6" s="667"/>
      <c r="H6" s="668"/>
    </row>
    <row r="7" spans="1:16" x14ac:dyDescent="0.25">
      <c r="A7" s="585" t="s">
        <v>3</v>
      </c>
      <c r="B7" s="665"/>
      <c r="C7" s="669">
        <f>165623.1+186445.91</f>
        <v>352069.01</v>
      </c>
      <c r="D7" s="360"/>
      <c r="E7" s="541"/>
      <c r="F7" s="669">
        <v>0</v>
      </c>
      <c r="G7" s="360"/>
      <c r="H7" s="662"/>
      <c r="M7" s="201"/>
      <c r="N7" s="201"/>
      <c r="O7" s="201"/>
      <c r="P7" s="201"/>
    </row>
    <row r="8" spans="1:16" x14ac:dyDescent="0.25">
      <c r="A8" s="585" t="s">
        <v>625</v>
      </c>
      <c r="B8" s="665"/>
      <c r="C8" s="669">
        <f>1006.72+3479.1</f>
        <v>4485.82</v>
      </c>
      <c r="D8" s="360"/>
      <c r="E8" s="541"/>
      <c r="F8" s="669">
        <v>0</v>
      </c>
      <c r="G8" s="360"/>
      <c r="H8" s="662"/>
      <c r="M8" s="201"/>
      <c r="N8" s="201"/>
      <c r="O8" s="201"/>
      <c r="P8" s="201"/>
    </row>
    <row r="9" spans="1:16" x14ac:dyDescent="0.25">
      <c r="A9" s="585" t="s">
        <v>106</v>
      </c>
      <c r="B9" s="665"/>
      <c r="C9" s="669">
        <v>0</v>
      </c>
      <c r="D9" s="360"/>
      <c r="E9" s="541"/>
      <c r="F9" s="669">
        <v>0</v>
      </c>
      <c r="G9" s="360"/>
      <c r="H9" s="662"/>
    </row>
    <row r="10" spans="1:16" x14ac:dyDescent="0.25">
      <c r="A10" s="585" t="s">
        <v>996</v>
      </c>
      <c r="B10" s="665"/>
      <c r="C10" s="669">
        <v>100</v>
      </c>
      <c r="D10" s="360"/>
      <c r="E10" s="541"/>
      <c r="F10" s="669">
        <v>0</v>
      </c>
      <c r="G10" s="360"/>
      <c r="H10" s="662"/>
    </row>
    <row r="11" spans="1:16" x14ac:dyDescent="0.25">
      <c r="A11" s="585" t="s">
        <v>672</v>
      </c>
      <c r="B11" s="665"/>
      <c r="C11" s="669">
        <v>0</v>
      </c>
      <c r="D11" s="360"/>
      <c r="E11" s="541"/>
      <c r="F11" s="669">
        <v>0</v>
      </c>
      <c r="G11" s="360"/>
      <c r="H11" s="662"/>
    </row>
    <row r="12" spans="1:16" x14ac:dyDescent="0.25">
      <c r="A12" s="585" t="s">
        <v>6</v>
      </c>
      <c r="B12" s="665"/>
      <c r="C12" s="669">
        <v>378311.73</v>
      </c>
      <c r="D12" s="360"/>
      <c r="E12" s="541"/>
      <c r="F12" s="669">
        <v>0</v>
      </c>
      <c r="G12" s="360"/>
      <c r="H12" s="662"/>
    </row>
    <row r="13" spans="1:16" ht="36.75" customHeight="1" thickBot="1" x14ac:dyDescent="0.3">
      <c r="A13" s="602" t="s">
        <v>1203</v>
      </c>
      <c r="B13" s="679"/>
      <c r="C13" s="680">
        <f>C6+C7+C8+C9+C10+C11-C12</f>
        <v>227605.02999999991</v>
      </c>
      <c r="D13" s="422"/>
      <c r="E13" s="636"/>
      <c r="F13" s="680">
        <f>F6+F7+F8+F9+F10+F11-F12</f>
        <v>772.13</v>
      </c>
      <c r="G13" s="422"/>
      <c r="H13" s="663"/>
    </row>
    <row r="14" spans="1:16" ht="15.75" customHeight="1" thickBot="1" x14ac:dyDescent="0.3">
      <c r="C14" s="188"/>
      <c r="D14" s="188"/>
      <c r="E14" s="189"/>
      <c r="F14" s="189"/>
      <c r="G14" s="189"/>
      <c r="H14" s="189"/>
    </row>
    <row r="15" spans="1:16" ht="15.75" customHeight="1" thickBot="1" x14ac:dyDescent="0.3">
      <c r="A15" s="632" t="s">
        <v>7</v>
      </c>
      <c r="B15" s="630"/>
      <c r="C15" s="630"/>
      <c r="D15" s="630"/>
      <c r="E15" s="630"/>
      <c r="F15" s="630"/>
      <c r="G15" s="630"/>
      <c r="H15" s="630"/>
      <c r="I15" s="631"/>
    </row>
    <row r="16" spans="1:16" ht="15.75" thickBot="1" x14ac:dyDescent="0.3">
      <c r="A16" s="632" t="s">
        <v>0</v>
      </c>
      <c r="B16" s="630"/>
      <c r="C16" s="630"/>
      <c r="D16" s="630"/>
      <c r="E16" s="631"/>
      <c r="F16" s="633" t="s">
        <v>1081</v>
      </c>
      <c r="G16" s="634"/>
      <c r="H16" s="634"/>
      <c r="I16" s="635"/>
    </row>
    <row r="17" spans="1:9" x14ac:dyDescent="0.25">
      <c r="A17" s="212" t="s">
        <v>30</v>
      </c>
      <c r="B17" s="212" t="s">
        <v>31</v>
      </c>
      <c r="C17" s="380" t="s">
        <v>32</v>
      </c>
      <c r="D17" s="380"/>
      <c r="E17" s="380"/>
      <c r="F17" s="206" t="s">
        <v>30</v>
      </c>
      <c r="G17" s="206" t="s">
        <v>31</v>
      </c>
      <c r="H17" s="380" t="s">
        <v>32</v>
      </c>
      <c r="I17" s="380"/>
    </row>
    <row r="18" spans="1:9" x14ac:dyDescent="0.25">
      <c r="A18" s="213">
        <v>45293</v>
      </c>
      <c r="B18" s="214">
        <v>5.35</v>
      </c>
      <c r="C18" s="638" t="s">
        <v>217</v>
      </c>
      <c r="D18" s="639"/>
      <c r="E18" s="640"/>
      <c r="F18" s="149"/>
      <c r="G18" s="185"/>
      <c r="H18" s="626"/>
      <c r="I18" s="626"/>
    </row>
    <row r="19" spans="1:9" x14ac:dyDescent="0.25">
      <c r="A19" s="213">
        <v>45293</v>
      </c>
      <c r="B19" s="214">
        <v>6240</v>
      </c>
      <c r="C19" s="651" t="s">
        <v>1006</v>
      </c>
      <c r="D19" s="652"/>
      <c r="E19" s="653"/>
      <c r="F19" s="149"/>
      <c r="G19" s="185"/>
      <c r="H19" s="626"/>
      <c r="I19" s="626"/>
    </row>
    <row r="20" spans="1:9" x14ac:dyDescent="0.25">
      <c r="A20" s="213">
        <v>45293</v>
      </c>
      <c r="B20" s="215">
        <v>45870.36</v>
      </c>
      <c r="C20" s="625" t="s">
        <v>343</v>
      </c>
      <c r="D20" s="625"/>
      <c r="E20" s="625"/>
      <c r="F20" s="149"/>
      <c r="G20" s="185"/>
      <c r="H20" s="626"/>
      <c r="I20" s="626"/>
    </row>
    <row r="21" spans="1:9" x14ac:dyDescent="0.25">
      <c r="A21" s="213">
        <v>45294</v>
      </c>
      <c r="B21" s="215">
        <v>370</v>
      </c>
      <c r="C21" s="627" t="s">
        <v>529</v>
      </c>
      <c r="D21" s="627"/>
      <c r="E21" s="627"/>
      <c r="F21" s="149"/>
      <c r="G21" s="185"/>
      <c r="H21" s="626"/>
      <c r="I21" s="626"/>
    </row>
    <row r="22" spans="1:9" x14ac:dyDescent="0.25">
      <c r="A22" s="213">
        <v>45294</v>
      </c>
      <c r="B22" s="215">
        <v>370</v>
      </c>
      <c r="C22" s="627" t="s">
        <v>529</v>
      </c>
      <c r="D22" s="627"/>
      <c r="E22" s="627"/>
      <c r="F22" s="149"/>
      <c r="G22" s="185"/>
      <c r="H22" s="626"/>
      <c r="I22" s="626"/>
    </row>
    <row r="23" spans="1:9" x14ac:dyDescent="0.25">
      <c r="A23" s="213">
        <v>45296</v>
      </c>
      <c r="B23" s="215">
        <v>370</v>
      </c>
      <c r="C23" s="627" t="s">
        <v>529</v>
      </c>
      <c r="D23" s="627"/>
      <c r="E23" s="627"/>
      <c r="F23" s="149"/>
      <c r="G23" s="185"/>
      <c r="H23" s="626"/>
      <c r="I23" s="626"/>
    </row>
    <row r="24" spans="1:9" x14ac:dyDescent="0.25">
      <c r="A24" s="213">
        <v>45296</v>
      </c>
      <c r="B24" s="215">
        <v>158211.39000000001</v>
      </c>
      <c r="C24" s="638" t="s">
        <v>1204</v>
      </c>
      <c r="D24" s="639"/>
      <c r="E24" s="640"/>
      <c r="F24" s="149"/>
      <c r="G24" s="185"/>
      <c r="H24" s="626"/>
      <c r="I24" s="626"/>
    </row>
    <row r="25" spans="1:9" x14ac:dyDescent="0.25">
      <c r="A25" s="213">
        <v>45299</v>
      </c>
      <c r="B25" s="215">
        <v>8.86</v>
      </c>
      <c r="C25" s="638" t="s">
        <v>217</v>
      </c>
      <c r="D25" s="639"/>
      <c r="E25" s="640"/>
      <c r="F25" s="149"/>
      <c r="G25" s="185"/>
      <c r="H25" s="626"/>
      <c r="I25" s="626"/>
    </row>
    <row r="26" spans="1:9" x14ac:dyDescent="0.25">
      <c r="A26" s="213">
        <v>45299</v>
      </c>
      <c r="B26" s="214">
        <v>9444</v>
      </c>
      <c r="C26" s="491" t="s">
        <v>1205</v>
      </c>
      <c r="D26" s="512"/>
      <c r="E26" s="543"/>
      <c r="F26" s="149"/>
      <c r="G26" s="185"/>
      <c r="H26" s="626"/>
      <c r="I26" s="626"/>
    </row>
    <row r="27" spans="1:9" x14ac:dyDescent="0.25">
      <c r="A27" s="213">
        <v>45300</v>
      </c>
      <c r="B27" s="214">
        <v>5500</v>
      </c>
      <c r="C27" s="638" t="s">
        <v>1206</v>
      </c>
      <c r="D27" s="639"/>
      <c r="E27" s="640"/>
      <c r="F27" s="149"/>
      <c r="G27" s="185"/>
      <c r="H27" s="626"/>
      <c r="I27" s="626"/>
    </row>
    <row r="28" spans="1:9" x14ac:dyDescent="0.25">
      <c r="A28" s="213">
        <v>45300</v>
      </c>
      <c r="B28" s="215">
        <v>8.86</v>
      </c>
      <c r="C28" s="638" t="s">
        <v>217</v>
      </c>
      <c r="D28" s="639"/>
      <c r="E28" s="640"/>
      <c r="F28" s="149"/>
      <c r="G28" s="185"/>
      <c r="H28" s="626"/>
      <c r="I28" s="626"/>
    </row>
    <row r="29" spans="1:9" x14ac:dyDescent="0.25">
      <c r="A29" s="213">
        <v>45300</v>
      </c>
      <c r="B29" s="214">
        <v>190</v>
      </c>
      <c r="C29" s="491" t="s">
        <v>239</v>
      </c>
      <c r="D29" s="512"/>
      <c r="E29" s="543"/>
      <c r="F29" s="149"/>
      <c r="G29" s="185"/>
      <c r="H29" s="626"/>
      <c r="I29" s="626"/>
    </row>
    <row r="30" spans="1:9" x14ac:dyDescent="0.25">
      <c r="A30" s="213">
        <v>45300</v>
      </c>
      <c r="B30" s="215">
        <v>370</v>
      </c>
      <c r="C30" s="627" t="s">
        <v>529</v>
      </c>
      <c r="D30" s="627"/>
      <c r="E30" s="627"/>
      <c r="F30" s="149"/>
      <c r="G30" s="185"/>
      <c r="H30" s="626"/>
      <c r="I30" s="626"/>
    </row>
    <row r="31" spans="1:9" x14ac:dyDescent="0.25">
      <c r="A31" s="213">
        <v>45302</v>
      </c>
      <c r="B31" s="214">
        <v>435.25</v>
      </c>
      <c r="C31" s="627" t="s">
        <v>1058</v>
      </c>
      <c r="D31" s="627"/>
      <c r="E31" s="627"/>
      <c r="F31" s="149"/>
      <c r="G31" s="185"/>
      <c r="H31" s="626"/>
      <c r="I31" s="626"/>
    </row>
    <row r="32" spans="1:9" x14ac:dyDescent="0.25">
      <c r="A32" s="213">
        <v>45302</v>
      </c>
      <c r="B32" s="214">
        <v>287.39999999999998</v>
      </c>
      <c r="C32" s="491" t="s">
        <v>273</v>
      </c>
      <c r="D32" s="512"/>
      <c r="E32" s="543"/>
      <c r="F32" s="149"/>
      <c r="G32" s="185"/>
      <c r="H32" s="626"/>
      <c r="I32" s="626"/>
    </row>
    <row r="33" spans="1:9" x14ac:dyDescent="0.25">
      <c r="A33" s="213">
        <v>45303</v>
      </c>
      <c r="B33" s="214">
        <v>5000</v>
      </c>
      <c r="C33" s="638" t="s">
        <v>1207</v>
      </c>
      <c r="D33" s="639"/>
      <c r="E33" s="640"/>
      <c r="F33" s="149"/>
      <c r="G33" s="185"/>
      <c r="H33" s="482"/>
      <c r="I33" s="482"/>
    </row>
    <row r="34" spans="1:9" x14ac:dyDescent="0.25">
      <c r="A34" s="213">
        <v>45303</v>
      </c>
      <c r="B34" s="215">
        <v>4.43</v>
      </c>
      <c r="C34" s="638" t="s">
        <v>217</v>
      </c>
      <c r="D34" s="639"/>
      <c r="E34" s="640"/>
      <c r="F34" s="149"/>
      <c r="G34" s="185"/>
      <c r="H34" s="626"/>
      <c r="I34" s="626"/>
    </row>
    <row r="35" spans="1:9" x14ac:dyDescent="0.25">
      <c r="A35" s="213">
        <v>45303</v>
      </c>
      <c r="B35" s="215">
        <v>3702</v>
      </c>
      <c r="C35" s="651" t="s">
        <v>1006</v>
      </c>
      <c r="D35" s="652"/>
      <c r="E35" s="653"/>
      <c r="F35" s="149"/>
      <c r="G35" s="185"/>
      <c r="H35" s="626"/>
      <c r="I35" s="626"/>
    </row>
    <row r="36" spans="1:9" x14ac:dyDescent="0.25">
      <c r="A36" s="213">
        <v>45303</v>
      </c>
      <c r="B36" s="215">
        <v>370</v>
      </c>
      <c r="C36" s="627" t="s">
        <v>529</v>
      </c>
      <c r="D36" s="627"/>
      <c r="E36" s="627"/>
      <c r="F36" s="149"/>
      <c r="G36" s="185"/>
      <c r="H36" s="626"/>
      <c r="I36" s="626"/>
    </row>
    <row r="37" spans="1:9" x14ac:dyDescent="0.25">
      <c r="A37" s="213">
        <v>45306</v>
      </c>
      <c r="B37" s="214">
        <v>16191</v>
      </c>
      <c r="C37" s="491" t="s">
        <v>1025</v>
      </c>
      <c r="D37" s="512"/>
      <c r="E37" s="543"/>
      <c r="F37" s="149"/>
      <c r="G37" s="185"/>
      <c r="H37" s="626"/>
      <c r="I37" s="626"/>
    </row>
    <row r="38" spans="1:9" x14ac:dyDescent="0.25">
      <c r="A38" s="213">
        <v>45307</v>
      </c>
      <c r="B38" s="214">
        <v>589</v>
      </c>
      <c r="C38" s="491" t="s">
        <v>1025</v>
      </c>
      <c r="D38" s="512"/>
      <c r="E38" s="543"/>
      <c r="F38" s="149"/>
      <c r="G38" s="185"/>
      <c r="H38" s="482"/>
      <c r="I38" s="482"/>
    </row>
    <row r="39" spans="1:9" x14ac:dyDescent="0.25">
      <c r="A39" s="213">
        <v>45307</v>
      </c>
      <c r="B39" s="215">
        <v>370</v>
      </c>
      <c r="C39" s="627" t="s">
        <v>529</v>
      </c>
      <c r="D39" s="627"/>
      <c r="E39" s="627"/>
      <c r="F39" s="149"/>
      <c r="G39" s="185"/>
      <c r="H39" s="626"/>
      <c r="I39" s="626"/>
    </row>
    <row r="40" spans="1:9" x14ac:dyDescent="0.25">
      <c r="A40" s="213">
        <v>45309</v>
      </c>
      <c r="B40" s="214">
        <v>5000</v>
      </c>
      <c r="C40" s="491" t="s">
        <v>628</v>
      </c>
      <c r="D40" s="512"/>
      <c r="E40" s="543"/>
      <c r="F40" s="149"/>
      <c r="G40" s="185"/>
      <c r="H40" s="626"/>
      <c r="I40" s="626"/>
    </row>
    <row r="41" spans="1:9" x14ac:dyDescent="0.25">
      <c r="A41" s="213">
        <v>45309</v>
      </c>
      <c r="B41" s="215">
        <v>8.86</v>
      </c>
      <c r="C41" s="638" t="s">
        <v>217</v>
      </c>
      <c r="D41" s="639"/>
      <c r="E41" s="640"/>
      <c r="F41" s="149"/>
      <c r="G41" s="185"/>
      <c r="H41" s="626"/>
      <c r="I41" s="626"/>
    </row>
    <row r="42" spans="1:9" x14ac:dyDescent="0.25">
      <c r="A42" s="213">
        <v>45309</v>
      </c>
      <c r="B42" s="215">
        <v>370</v>
      </c>
      <c r="C42" s="627" t="s">
        <v>529</v>
      </c>
      <c r="D42" s="627"/>
      <c r="E42" s="627"/>
      <c r="F42" s="149"/>
      <c r="G42" s="185"/>
      <c r="H42" s="626"/>
      <c r="I42" s="626"/>
    </row>
    <row r="43" spans="1:9" x14ac:dyDescent="0.25">
      <c r="A43" s="213">
        <v>45310</v>
      </c>
      <c r="B43" s="215">
        <v>8.86</v>
      </c>
      <c r="C43" s="638" t="s">
        <v>217</v>
      </c>
      <c r="D43" s="639"/>
      <c r="E43" s="640"/>
      <c r="F43" s="149"/>
      <c r="G43" s="185"/>
      <c r="H43" s="482"/>
      <c r="I43" s="482"/>
    </row>
    <row r="44" spans="1:9" x14ac:dyDescent="0.25">
      <c r="A44" s="213">
        <v>45310</v>
      </c>
      <c r="B44" s="214">
        <v>17000</v>
      </c>
      <c r="C44" s="491" t="s">
        <v>397</v>
      </c>
      <c r="D44" s="512"/>
      <c r="E44" s="543"/>
      <c r="F44" s="149"/>
      <c r="G44" s="185"/>
      <c r="H44" s="626"/>
      <c r="I44" s="626"/>
    </row>
    <row r="45" spans="1:9" x14ac:dyDescent="0.25">
      <c r="A45" s="213">
        <v>45310</v>
      </c>
      <c r="B45" s="215">
        <v>5665</v>
      </c>
      <c r="C45" s="491" t="s">
        <v>693</v>
      </c>
      <c r="D45" s="512"/>
      <c r="E45" s="543"/>
      <c r="F45" s="149"/>
      <c r="G45" s="162"/>
      <c r="H45" s="482"/>
      <c r="I45" s="482"/>
    </row>
    <row r="46" spans="1:9" x14ac:dyDescent="0.25">
      <c r="A46" s="213">
        <v>45310</v>
      </c>
      <c r="B46" s="214">
        <v>4.43</v>
      </c>
      <c r="C46" s="638" t="s">
        <v>217</v>
      </c>
      <c r="D46" s="639"/>
      <c r="E46" s="640"/>
      <c r="F46" s="149"/>
      <c r="G46" s="162"/>
      <c r="H46" s="482"/>
      <c r="I46" s="482"/>
    </row>
    <row r="47" spans="1:9" x14ac:dyDescent="0.25">
      <c r="A47" s="213">
        <v>45310</v>
      </c>
      <c r="B47" s="215">
        <v>5665</v>
      </c>
      <c r="C47" s="491" t="s">
        <v>692</v>
      </c>
      <c r="D47" s="512"/>
      <c r="E47" s="543"/>
      <c r="F47" s="149"/>
      <c r="G47" s="200"/>
      <c r="H47" s="626"/>
      <c r="I47" s="626"/>
    </row>
    <row r="48" spans="1:9" x14ac:dyDescent="0.25">
      <c r="A48" s="213">
        <v>45310</v>
      </c>
      <c r="B48" s="215">
        <v>8.86</v>
      </c>
      <c r="C48" s="638" t="s">
        <v>217</v>
      </c>
      <c r="D48" s="639"/>
      <c r="E48" s="640"/>
      <c r="F48" s="149"/>
      <c r="G48" s="163"/>
      <c r="H48" s="626"/>
      <c r="I48" s="626"/>
    </row>
    <row r="49" spans="1:9" x14ac:dyDescent="0.25">
      <c r="A49" s="213">
        <v>45310</v>
      </c>
      <c r="B49" s="215">
        <v>5665</v>
      </c>
      <c r="C49" s="491" t="s">
        <v>289</v>
      </c>
      <c r="D49" s="512"/>
      <c r="E49" s="543"/>
      <c r="F49" s="149"/>
      <c r="G49" s="187"/>
      <c r="H49" s="626"/>
      <c r="I49" s="626"/>
    </row>
    <row r="50" spans="1:9" x14ac:dyDescent="0.25">
      <c r="A50" s="213">
        <v>45310</v>
      </c>
      <c r="B50" s="215">
        <v>370</v>
      </c>
      <c r="C50" s="627" t="s">
        <v>529</v>
      </c>
      <c r="D50" s="627"/>
      <c r="E50" s="627"/>
      <c r="F50" s="149"/>
      <c r="G50" s="162"/>
      <c r="H50" s="626"/>
      <c r="I50" s="626"/>
    </row>
    <row r="51" spans="1:9" x14ac:dyDescent="0.25">
      <c r="A51" s="213">
        <v>45311</v>
      </c>
      <c r="B51" s="215">
        <v>3000</v>
      </c>
      <c r="C51" s="491" t="s">
        <v>628</v>
      </c>
      <c r="D51" s="512"/>
      <c r="E51" s="543"/>
      <c r="F51" s="149"/>
      <c r="G51" s="163"/>
      <c r="H51" s="482"/>
      <c r="I51" s="482"/>
    </row>
    <row r="52" spans="1:9" x14ac:dyDescent="0.25">
      <c r="A52" s="213">
        <v>45311</v>
      </c>
      <c r="B52" s="214">
        <v>4.43</v>
      </c>
      <c r="C52" s="638" t="s">
        <v>217</v>
      </c>
      <c r="D52" s="639"/>
      <c r="E52" s="640"/>
      <c r="F52" s="149"/>
      <c r="G52" s="162"/>
      <c r="H52" s="482"/>
      <c r="I52" s="482"/>
    </row>
    <row r="53" spans="1:9" x14ac:dyDescent="0.25">
      <c r="A53" s="213">
        <v>45312</v>
      </c>
      <c r="B53" s="215">
        <v>370</v>
      </c>
      <c r="C53" s="627" t="s">
        <v>529</v>
      </c>
      <c r="D53" s="627"/>
      <c r="E53" s="627"/>
      <c r="F53" s="149"/>
      <c r="G53" s="171"/>
      <c r="H53" s="650"/>
      <c r="I53" s="640"/>
    </row>
    <row r="54" spans="1:9" x14ac:dyDescent="0.25">
      <c r="A54" s="213">
        <v>45314</v>
      </c>
      <c r="B54" s="214">
        <v>3500</v>
      </c>
      <c r="C54" s="491" t="s">
        <v>1208</v>
      </c>
      <c r="D54" s="512"/>
      <c r="E54" s="543"/>
      <c r="F54" s="149"/>
      <c r="G54" s="162"/>
      <c r="H54" s="626"/>
      <c r="I54" s="626"/>
    </row>
    <row r="55" spans="1:9" x14ac:dyDescent="0.25">
      <c r="A55" s="213">
        <v>45314</v>
      </c>
      <c r="B55" s="214">
        <v>2.2200000000000002</v>
      </c>
      <c r="C55" s="638" t="s">
        <v>217</v>
      </c>
      <c r="D55" s="639"/>
      <c r="E55" s="640"/>
      <c r="F55" s="149"/>
      <c r="G55" s="162"/>
      <c r="H55" s="626"/>
      <c r="I55" s="626"/>
    </row>
    <row r="56" spans="1:9" x14ac:dyDescent="0.25">
      <c r="A56" s="213">
        <v>45315</v>
      </c>
      <c r="B56" s="215">
        <v>370</v>
      </c>
      <c r="C56" s="627" t="s">
        <v>529</v>
      </c>
      <c r="D56" s="627"/>
      <c r="E56" s="627"/>
      <c r="F56" s="149"/>
      <c r="G56" s="163"/>
      <c r="H56" s="482"/>
      <c r="I56" s="482"/>
    </row>
    <row r="57" spans="1:9" x14ac:dyDescent="0.25">
      <c r="A57" s="213">
        <v>45316</v>
      </c>
      <c r="B57" s="215">
        <v>370</v>
      </c>
      <c r="C57" s="627" t="s">
        <v>529</v>
      </c>
      <c r="D57" s="627"/>
      <c r="E57" s="627"/>
      <c r="F57" s="149"/>
      <c r="G57" s="171"/>
      <c r="H57" s="650"/>
      <c r="I57" s="640"/>
    </row>
    <row r="58" spans="1:9" x14ac:dyDescent="0.25">
      <c r="A58" s="213">
        <v>45317</v>
      </c>
      <c r="B58" s="215">
        <v>370</v>
      </c>
      <c r="C58" s="627" t="s">
        <v>529</v>
      </c>
      <c r="D58" s="627"/>
      <c r="E58" s="627"/>
      <c r="F58" s="149"/>
      <c r="G58" s="162"/>
      <c r="H58" s="626"/>
      <c r="I58" s="626"/>
    </row>
    <row r="59" spans="1:9" x14ac:dyDescent="0.25">
      <c r="A59" s="213">
        <v>45318</v>
      </c>
      <c r="B59" s="215">
        <v>370</v>
      </c>
      <c r="C59" s="627" t="s">
        <v>529</v>
      </c>
      <c r="D59" s="627"/>
      <c r="E59" s="627"/>
      <c r="F59" s="149"/>
      <c r="G59" s="162"/>
      <c r="H59" s="626"/>
      <c r="I59" s="626"/>
    </row>
    <row r="60" spans="1:9" x14ac:dyDescent="0.25">
      <c r="A60" s="213">
        <v>45318</v>
      </c>
      <c r="B60" s="215">
        <v>370</v>
      </c>
      <c r="C60" s="627" t="s">
        <v>529</v>
      </c>
      <c r="D60" s="627"/>
      <c r="E60" s="627"/>
      <c r="F60" s="149"/>
      <c r="G60" s="162"/>
      <c r="H60" s="626"/>
      <c r="I60" s="626"/>
    </row>
    <row r="61" spans="1:9" x14ac:dyDescent="0.25">
      <c r="A61" s="213">
        <v>45319</v>
      </c>
      <c r="B61" s="215">
        <v>370</v>
      </c>
      <c r="C61" s="627" t="s">
        <v>529</v>
      </c>
      <c r="D61" s="627"/>
      <c r="E61" s="627"/>
      <c r="F61" s="149"/>
      <c r="G61" s="162"/>
      <c r="H61" s="626"/>
      <c r="I61" s="626"/>
    </row>
    <row r="62" spans="1:9" x14ac:dyDescent="0.25">
      <c r="A62" s="213">
        <v>45320</v>
      </c>
      <c r="B62" s="214">
        <v>4146.05</v>
      </c>
      <c r="C62" s="569" t="s">
        <v>776</v>
      </c>
      <c r="D62" s="512"/>
      <c r="E62" s="543"/>
      <c r="F62" s="149"/>
      <c r="G62" s="162"/>
      <c r="H62" s="654"/>
      <c r="I62" s="655"/>
    </row>
    <row r="63" spans="1:9" x14ac:dyDescent="0.25">
      <c r="A63" s="213">
        <v>45321</v>
      </c>
      <c r="B63" s="215">
        <v>370</v>
      </c>
      <c r="C63" s="627" t="s">
        <v>529</v>
      </c>
      <c r="D63" s="627"/>
      <c r="E63" s="627"/>
      <c r="F63" s="149"/>
      <c r="G63" s="162"/>
      <c r="H63" s="654"/>
      <c r="I63" s="655"/>
    </row>
    <row r="64" spans="1:9" x14ac:dyDescent="0.25">
      <c r="A64" s="213">
        <v>45321</v>
      </c>
      <c r="B64" s="215">
        <v>370</v>
      </c>
      <c r="C64" s="627" t="s">
        <v>529</v>
      </c>
      <c r="D64" s="627"/>
      <c r="E64" s="627"/>
      <c r="F64" s="149"/>
      <c r="G64" s="162"/>
      <c r="H64" s="654"/>
      <c r="I64" s="655"/>
    </row>
    <row r="65" spans="1:9" x14ac:dyDescent="0.25">
      <c r="A65" s="213">
        <v>45322</v>
      </c>
      <c r="B65" s="215">
        <v>4800</v>
      </c>
      <c r="C65" s="491" t="s">
        <v>628</v>
      </c>
      <c r="D65" s="512"/>
      <c r="E65" s="543"/>
      <c r="F65" s="149"/>
      <c r="G65" s="162"/>
      <c r="H65" s="654"/>
      <c r="I65" s="655"/>
    </row>
    <row r="66" spans="1:9" x14ac:dyDescent="0.25">
      <c r="A66" s="213">
        <v>45322</v>
      </c>
      <c r="B66" s="214">
        <v>1254.6400000000001</v>
      </c>
      <c r="C66" s="638" t="s">
        <v>1209</v>
      </c>
      <c r="D66" s="639"/>
      <c r="E66" s="640"/>
      <c r="F66" s="149"/>
      <c r="G66" s="162"/>
      <c r="H66" s="210"/>
      <c r="I66" s="211"/>
    </row>
    <row r="67" spans="1:9" x14ac:dyDescent="0.25">
      <c r="A67" s="213">
        <v>45322</v>
      </c>
      <c r="B67" s="214">
        <v>4.43</v>
      </c>
      <c r="C67" s="638" t="s">
        <v>217</v>
      </c>
      <c r="D67" s="639"/>
      <c r="E67" s="640"/>
      <c r="F67" s="149"/>
      <c r="G67" s="162"/>
      <c r="H67" s="654"/>
      <c r="I67" s="655"/>
    </row>
    <row r="68" spans="1:9" x14ac:dyDescent="0.25">
      <c r="A68" s="213">
        <v>45322</v>
      </c>
      <c r="B68" s="215">
        <v>8.86</v>
      </c>
      <c r="C68" s="638" t="s">
        <v>217</v>
      </c>
      <c r="D68" s="639"/>
      <c r="E68" s="640"/>
      <c r="F68" s="149"/>
      <c r="G68" s="162"/>
      <c r="H68" s="210"/>
      <c r="I68" s="211"/>
    </row>
    <row r="69" spans="1:9" x14ac:dyDescent="0.25">
      <c r="A69" s="213">
        <v>45322</v>
      </c>
      <c r="B69" s="215">
        <v>8.8699999999999992</v>
      </c>
      <c r="C69" s="638" t="s">
        <v>217</v>
      </c>
      <c r="D69" s="639"/>
      <c r="E69" s="640"/>
      <c r="F69" s="149"/>
      <c r="G69" s="162"/>
      <c r="H69" s="210"/>
      <c r="I69" s="211"/>
    </row>
    <row r="70" spans="1:9" x14ac:dyDescent="0.25">
      <c r="A70" s="213">
        <v>45322</v>
      </c>
      <c r="B70" s="215">
        <v>10140</v>
      </c>
      <c r="C70" s="491" t="s">
        <v>1210</v>
      </c>
      <c r="D70" s="512"/>
      <c r="E70" s="543"/>
      <c r="F70" s="209"/>
      <c r="G70" s="209"/>
      <c r="H70" s="649"/>
      <c r="I70" s="649"/>
    </row>
    <row r="71" spans="1:9" x14ac:dyDescent="0.25">
      <c r="A71" s="213">
        <v>45322</v>
      </c>
      <c r="B71" s="215">
        <v>53698.32</v>
      </c>
      <c r="C71" s="625" t="s">
        <v>343</v>
      </c>
      <c r="D71" s="625"/>
      <c r="E71" s="625"/>
      <c r="F71" s="209"/>
      <c r="G71" s="209"/>
      <c r="H71" s="207"/>
      <c r="I71" s="208"/>
    </row>
    <row r="72" spans="1:9" x14ac:dyDescent="0.25">
      <c r="A72" s="213">
        <v>45322</v>
      </c>
      <c r="B72" s="215">
        <v>370</v>
      </c>
      <c r="C72" s="627" t="s">
        <v>529</v>
      </c>
      <c r="D72" s="627"/>
      <c r="E72" s="627"/>
      <c r="F72" s="209"/>
      <c r="G72" s="209"/>
      <c r="H72" s="207"/>
      <c r="I72" s="208"/>
    </row>
    <row r="73" spans="1:9" x14ac:dyDescent="0.25">
      <c r="A73" s="213">
        <v>45322</v>
      </c>
      <c r="B73" s="215">
        <v>370</v>
      </c>
      <c r="C73" s="627" t="s">
        <v>529</v>
      </c>
      <c r="D73" s="627"/>
      <c r="E73" s="627"/>
      <c r="F73" s="209"/>
      <c r="G73" s="209"/>
      <c r="H73" s="207"/>
      <c r="I73" s="208"/>
    </row>
  </sheetData>
  <mergeCells count="141">
    <mergeCell ref="A2:H2"/>
    <mergeCell ref="A3:F3"/>
    <mergeCell ref="G3:H3"/>
    <mergeCell ref="A4:B5"/>
    <mergeCell ref="C4:E5"/>
    <mergeCell ref="F4:H5"/>
    <mergeCell ref="A8:B8"/>
    <mergeCell ref="C8:E8"/>
    <mergeCell ref="F8:H8"/>
    <mergeCell ref="A9:B9"/>
    <mergeCell ref="C9:E9"/>
    <mergeCell ref="F9:H9"/>
    <mergeCell ref="A6:B6"/>
    <mergeCell ref="C6:E6"/>
    <mergeCell ref="F6:H6"/>
    <mergeCell ref="A7:B7"/>
    <mergeCell ref="C7:E7"/>
    <mergeCell ref="F7:H7"/>
    <mergeCell ref="A12:B12"/>
    <mergeCell ref="C12:E12"/>
    <mergeCell ref="F12:H12"/>
    <mergeCell ref="A13:B13"/>
    <mergeCell ref="C13:E13"/>
    <mergeCell ref="F13:H13"/>
    <mergeCell ref="A10:B10"/>
    <mergeCell ref="C10:E10"/>
    <mergeCell ref="F10:H10"/>
    <mergeCell ref="A11:B11"/>
    <mergeCell ref="C11:E11"/>
    <mergeCell ref="F11:H11"/>
    <mergeCell ref="C19:E19"/>
    <mergeCell ref="H19:I19"/>
    <mergeCell ref="C20:E20"/>
    <mergeCell ref="H20:I20"/>
    <mergeCell ref="C21:E21"/>
    <mergeCell ref="H21:I21"/>
    <mergeCell ref="A15:I15"/>
    <mergeCell ref="A16:E16"/>
    <mergeCell ref="F16:I16"/>
    <mergeCell ref="C17:E17"/>
    <mergeCell ref="H17:I17"/>
    <mergeCell ref="C18:E18"/>
    <mergeCell ref="H18:I18"/>
    <mergeCell ref="C25:E25"/>
    <mergeCell ref="H25:I25"/>
    <mergeCell ref="C26:E26"/>
    <mergeCell ref="H26:I26"/>
    <mergeCell ref="C27:E27"/>
    <mergeCell ref="H27:I27"/>
    <mergeCell ref="C22:E22"/>
    <mergeCell ref="H22:I22"/>
    <mergeCell ref="C23:E23"/>
    <mergeCell ref="H23:I23"/>
    <mergeCell ref="C24:E24"/>
    <mergeCell ref="H24:I24"/>
    <mergeCell ref="C31:E31"/>
    <mergeCell ref="H31:I31"/>
    <mergeCell ref="C32:E32"/>
    <mergeCell ref="H32:I32"/>
    <mergeCell ref="C33:E33"/>
    <mergeCell ref="H33:I33"/>
    <mergeCell ref="C28:E28"/>
    <mergeCell ref="H28:I28"/>
    <mergeCell ref="C29:E29"/>
    <mergeCell ref="H29:I29"/>
    <mergeCell ref="C30:E30"/>
    <mergeCell ref="H30:I30"/>
    <mergeCell ref="C37:E37"/>
    <mergeCell ref="H37:I37"/>
    <mergeCell ref="C38:E38"/>
    <mergeCell ref="H38:I38"/>
    <mergeCell ref="C39:E39"/>
    <mergeCell ref="H39:I39"/>
    <mergeCell ref="C34:E34"/>
    <mergeCell ref="H34:I34"/>
    <mergeCell ref="C35:E35"/>
    <mergeCell ref="H35:I35"/>
    <mergeCell ref="C36:E36"/>
    <mergeCell ref="H36:I36"/>
    <mergeCell ref="C43:E43"/>
    <mergeCell ref="H43:I43"/>
    <mergeCell ref="C44:E44"/>
    <mergeCell ref="H44:I44"/>
    <mergeCell ref="C45:E45"/>
    <mergeCell ref="H45:I45"/>
    <mergeCell ref="C40:E40"/>
    <mergeCell ref="H40:I40"/>
    <mergeCell ref="C41:E41"/>
    <mergeCell ref="H41:I41"/>
    <mergeCell ref="C42:E42"/>
    <mergeCell ref="H42:I42"/>
    <mergeCell ref="C49:E49"/>
    <mergeCell ref="H49:I49"/>
    <mergeCell ref="C50:E50"/>
    <mergeCell ref="H50:I50"/>
    <mergeCell ref="C51:E51"/>
    <mergeCell ref="H51:I51"/>
    <mergeCell ref="C46:E46"/>
    <mergeCell ref="H46:I46"/>
    <mergeCell ref="C47:E47"/>
    <mergeCell ref="H47:I47"/>
    <mergeCell ref="C48:E48"/>
    <mergeCell ref="H48:I48"/>
    <mergeCell ref="C55:E55"/>
    <mergeCell ref="H55:I55"/>
    <mergeCell ref="C56:E56"/>
    <mergeCell ref="H56:I56"/>
    <mergeCell ref="C57:E57"/>
    <mergeCell ref="H57:I57"/>
    <mergeCell ref="C52:E52"/>
    <mergeCell ref="H52:I52"/>
    <mergeCell ref="C53:E53"/>
    <mergeCell ref="H53:I53"/>
    <mergeCell ref="C54:E54"/>
    <mergeCell ref="H54:I54"/>
    <mergeCell ref="C61:E61"/>
    <mergeCell ref="H61:I61"/>
    <mergeCell ref="C62:E62"/>
    <mergeCell ref="H62:I62"/>
    <mergeCell ref="C63:E63"/>
    <mergeCell ref="H63:I63"/>
    <mergeCell ref="C58:E58"/>
    <mergeCell ref="H58:I58"/>
    <mergeCell ref="C59:E59"/>
    <mergeCell ref="H59:I59"/>
    <mergeCell ref="C60:E60"/>
    <mergeCell ref="H60:I60"/>
    <mergeCell ref="C73:E73"/>
    <mergeCell ref="C68:E68"/>
    <mergeCell ref="C69:E69"/>
    <mergeCell ref="C70:E70"/>
    <mergeCell ref="H70:I70"/>
    <mergeCell ref="C71:E71"/>
    <mergeCell ref="C72:E72"/>
    <mergeCell ref="C64:E64"/>
    <mergeCell ref="H64:I64"/>
    <mergeCell ref="C65:E65"/>
    <mergeCell ref="H65:I65"/>
    <mergeCell ref="C66:E66"/>
    <mergeCell ref="C67:E67"/>
    <mergeCell ref="H67:I67"/>
  </mergeCells>
  <pageMargins left="0.7" right="0.7" top="0.75" bottom="0.75" header="0.3" footer="0.3"/>
  <pageSetup paperSize="9" scale="77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Q66"/>
  <sheetViews>
    <sheetView topLeftCell="A19" zoomScaleNormal="100" workbookViewId="0">
      <selection activeCell="C40" sqref="C40:E40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9.140625" style="125"/>
    <col min="13" max="16" width="9.5703125" style="125" bestFit="1" customWidth="1"/>
    <col min="17" max="16384" width="9.140625" style="125"/>
  </cols>
  <sheetData>
    <row r="6" spans="1:17" ht="15.75" x14ac:dyDescent="0.25">
      <c r="A6" s="682" t="s">
        <v>1222</v>
      </c>
      <c r="B6" s="682"/>
      <c r="C6" s="682"/>
      <c r="D6" s="682"/>
      <c r="E6" s="682"/>
      <c r="F6" s="682"/>
      <c r="G6" s="682"/>
      <c r="H6" s="682"/>
      <c r="I6" s="682"/>
      <c r="J6" s="682"/>
    </row>
    <row r="7" spans="1:17" ht="15.75" thickBot="1" x14ac:dyDescent="0.3"/>
    <row r="8" spans="1:17" ht="21.75" customHeight="1" x14ac:dyDescent="0.35">
      <c r="B8" s="589" t="s">
        <v>1211</v>
      </c>
      <c r="C8" s="590"/>
      <c r="D8" s="590"/>
      <c r="E8" s="590"/>
      <c r="F8" s="590"/>
      <c r="G8" s="590"/>
      <c r="H8" s="590"/>
      <c r="I8" s="591"/>
    </row>
    <row r="9" spans="1:17" ht="21.75" customHeight="1" thickBot="1" x14ac:dyDescent="0.3">
      <c r="B9" s="656" t="s">
        <v>748</v>
      </c>
      <c r="C9" s="657"/>
      <c r="D9" s="670"/>
      <c r="E9" s="670"/>
      <c r="F9" s="670"/>
      <c r="G9" s="670"/>
      <c r="H9" s="671">
        <v>563814</v>
      </c>
      <c r="I9" s="672"/>
    </row>
    <row r="10" spans="1:17" x14ac:dyDescent="0.25">
      <c r="B10" s="658"/>
      <c r="C10" s="673"/>
      <c r="D10" s="675" t="s">
        <v>0</v>
      </c>
      <c r="E10" s="606"/>
      <c r="F10" s="607"/>
      <c r="G10" s="675" t="s">
        <v>1081</v>
      </c>
      <c r="H10" s="606"/>
      <c r="I10" s="607"/>
    </row>
    <row r="11" spans="1:17" ht="15.75" thickBot="1" x14ac:dyDescent="0.3">
      <c r="B11" s="660"/>
      <c r="C11" s="674"/>
      <c r="D11" s="676"/>
      <c r="E11" s="677"/>
      <c r="F11" s="678"/>
      <c r="G11" s="676"/>
      <c r="H11" s="677"/>
      <c r="I11" s="678"/>
    </row>
    <row r="12" spans="1:17" ht="30.75" customHeight="1" x14ac:dyDescent="0.25">
      <c r="B12" s="583" t="s">
        <v>1212</v>
      </c>
      <c r="C12" s="664"/>
      <c r="D12" s="666">
        <v>227605.03</v>
      </c>
      <c r="E12" s="667"/>
      <c r="F12" s="681"/>
      <c r="G12" s="666">
        <v>772.13</v>
      </c>
      <c r="H12" s="667"/>
      <c r="I12" s="668"/>
    </row>
    <row r="13" spans="1:17" x14ac:dyDescent="0.25">
      <c r="B13" s="585" t="s">
        <v>3</v>
      </c>
      <c r="C13" s="665"/>
      <c r="D13" s="669">
        <f>200383.42+365516.95</f>
        <v>565900.37</v>
      </c>
      <c r="E13" s="360"/>
      <c r="F13" s="541"/>
      <c r="G13" s="669">
        <v>0</v>
      </c>
      <c r="H13" s="360"/>
      <c r="I13" s="662"/>
      <c r="N13" s="201"/>
      <c r="O13" s="201"/>
      <c r="P13" s="201"/>
      <c r="Q13" s="201"/>
    </row>
    <row r="14" spans="1:17" x14ac:dyDescent="0.25">
      <c r="B14" s="585" t="s">
        <v>625</v>
      </c>
      <c r="C14" s="665"/>
      <c r="D14" s="669">
        <f>1636.77+3003.64</f>
        <v>4640.41</v>
      </c>
      <c r="E14" s="360"/>
      <c r="F14" s="541"/>
      <c r="G14" s="669">
        <v>0</v>
      </c>
      <c r="H14" s="360"/>
      <c r="I14" s="662"/>
      <c r="N14" s="201"/>
      <c r="O14" s="201"/>
      <c r="P14" s="201"/>
      <c r="Q14" s="201"/>
    </row>
    <row r="15" spans="1:17" x14ac:dyDescent="0.25">
      <c r="B15" s="585" t="s">
        <v>106</v>
      </c>
      <c r="C15" s="665"/>
      <c r="D15" s="669">
        <v>0</v>
      </c>
      <c r="E15" s="360"/>
      <c r="F15" s="541"/>
      <c r="G15" s="669">
        <v>0</v>
      </c>
      <c r="H15" s="360"/>
      <c r="I15" s="662"/>
    </row>
    <row r="16" spans="1:17" x14ac:dyDescent="0.25">
      <c r="B16" s="585" t="s">
        <v>996</v>
      </c>
      <c r="C16" s="665"/>
      <c r="D16" s="669">
        <v>0</v>
      </c>
      <c r="E16" s="360"/>
      <c r="F16" s="541"/>
      <c r="G16" s="669">
        <v>0</v>
      </c>
      <c r="H16" s="360"/>
      <c r="I16" s="662"/>
    </row>
    <row r="17" spans="1:16" x14ac:dyDescent="0.25">
      <c r="B17" s="585" t="s">
        <v>672</v>
      </c>
      <c r="C17" s="665"/>
      <c r="D17" s="669">
        <v>0</v>
      </c>
      <c r="E17" s="360"/>
      <c r="F17" s="541"/>
      <c r="G17" s="669">
        <v>0</v>
      </c>
      <c r="H17" s="360"/>
      <c r="I17" s="662"/>
    </row>
    <row r="18" spans="1:16" x14ac:dyDescent="0.25">
      <c r="B18" s="585" t="s">
        <v>6</v>
      </c>
      <c r="C18" s="665"/>
      <c r="D18" s="669">
        <v>455378.05</v>
      </c>
      <c r="E18" s="360"/>
      <c r="F18" s="541"/>
      <c r="G18" s="669">
        <v>0</v>
      </c>
      <c r="H18" s="360"/>
      <c r="I18" s="662"/>
      <c r="O18" s="201"/>
    </row>
    <row r="19" spans="1:16" ht="36.75" customHeight="1" thickBot="1" x14ac:dyDescent="0.3">
      <c r="B19" s="602" t="s">
        <v>1213</v>
      </c>
      <c r="C19" s="679"/>
      <c r="D19" s="680">
        <f>D12+D13+D14+D15+D16+D17-D18</f>
        <v>342767.76000000007</v>
      </c>
      <c r="E19" s="422"/>
      <c r="F19" s="636"/>
      <c r="G19" s="680">
        <f>G12+G13+G14+G15+G16+G17-G18</f>
        <v>772.13</v>
      </c>
      <c r="H19" s="422"/>
      <c r="I19" s="663"/>
    </row>
    <row r="20" spans="1:16" ht="15.75" customHeight="1" thickBot="1" x14ac:dyDescent="0.3">
      <c r="D20" s="188"/>
      <c r="E20" s="188"/>
      <c r="F20" s="189"/>
      <c r="G20" s="189"/>
      <c r="H20" s="189"/>
      <c r="I20" s="189"/>
      <c r="O20" s="687"/>
    </row>
    <row r="21" spans="1:16" ht="15.75" customHeight="1" thickBot="1" x14ac:dyDescent="0.3">
      <c r="A21" s="632" t="s">
        <v>7</v>
      </c>
      <c r="B21" s="630"/>
      <c r="C21" s="630"/>
      <c r="D21" s="630"/>
      <c r="E21" s="630"/>
      <c r="F21" s="630"/>
      <c r="G21" s="630"/>
      <c r="H21" s="630"/>
      <c r="I21" s="630"/>
      <c r="J21" s="631"/>
      <c r="O21" s="687"/>
      <c r="P21" s="201"/>
    </row>
    <row r="22" spans="1:16" ht="15.75" thickBot="1" x14ac:dyDescent="0.3">
      <c r="A22" s="632" t="s">
        <v>0</v>
      </c>
      <c r="B22" s="630"/>
      <c r="C22" s="630"/>
      <c r="D22" s="630"/>
      <c r="E22" s="630"/>
      <c r="F22" s="630"/>
      <c r="G22" s="630"/>
      <c r="H22" s="630"/>
      <c r="I22" s="630"/>
      <c r="J22" s="631"/>
      <c r="M22" s="201"/>
      <c r="O22" s="687"/>
    </row>
    <row r="23" spans="1:16" x14ac:dyDescent="0.25">
      <c r="A23" s="216" t="s">
        <v>30</v>
      </c>
      <c r="B23" s="216" t="s">
        <v>31</v>
      </c>
      <c r="C23" s="458" t="s">
        <v>32</v>
      </c>
      <c r="D23" s="683"/>
      <c r="E23" s="683"/>
      <c r="F23" s="216" t="s">
        <v>30</v>
      </c>
      <c r="G23" s="216" t="s">
        <v>31</v>
      </c>
      <c r="H23" s="684" t="s">
        <v>32</v>
      </c>
      <c r="I23" s="685"/>
      <c r="J23" s="686"/>
      <c r="M23" s="201"/>
    </row>
    <row r="24" spans="1:16" x14ac:dyDescent="0.25">
      <c r="A24" s="213">
        <v>45323</v>
      </c>
      <c r="B24" s="218">
        <v>370</v>
      </c>
      <c r="C24" s="482" t="s">
        <v>529</v>
      </c>
      <c r="D24" s="482"/>
      <c r="E24" s="482"/>
      <c r="F24" s="213">
        <v>45339</v>
      </c>
      <c r="G24" s="218">
        <v>370</v>
      </c>
      <c r="H24" s="482" t="s">
        <v>529</v>
      </c>
      <c r="I24" s="482"/>
      <c r="J24" s="482"/>
    </row>
    <row r="25" spans="1:16" x14ac:dyDescent="0.25">
      <c r="A25" s="213">
        <v>45323</v>
      </c>
      <c r="B25" s="218">
        <v>370</v>
      </c>
      <c r="C25" s="482" t="s">
        <v>529</v>
      </c>
      <c r="D25" s="482"/>
      <c r="E25" s="482"/>
      <c r="F25" s="213">
        <v>45340</v>
      </c>
      <c r="G25" s="218">
        <v>370</v>
      </c>
      <c r="H25" s="482" t="s">
        <v>529</v>
      </c>
      <c r="I25" s="482"/>
      <c r="J25" s="482"/>
    </row>
    <row r="26" spans="1:16" x14ac:dyDescent="0.25">
      <c r="A26" s="213">
        <v>45323</v>
      </c>
      <c r="B26" s="218">
        <v>370</v>
      </c>
      <c r="C26" s="482" t="s">
        <v>529</v>
      </c>
      <c r="D26" s="482"/>
      <c r="E26" s="482"/>
      <c r="F26" s="213">
        <v>45342</v>
      </c>
      <c r="G26" s="218">
        <v>370</v>
      </c>
      <c r="H26" s="482" t="s">
        <v>529</v>
      </c>
      <c r="I26" s="482"/>
      <c r="J26" s="482"/>
    </row>
    <row r="27" spans="1:16" x14ac:dyDescent="0.25">
      <c r="A27" s="213">
        <v>45323</v>
      </c>
      <c r="B27" s="218">
        <v>370</v>
      </c>
      <c r="C27" s="482" t="s">
        <v>529</v>
      </c>
      <c r="D27" s="482"/>
      <c r="E27" s="482"/>
      <c r="F27" s="213">
        <v>45342</v>
      </c>
      <c r="G27" s="218">
        <v>370</v>
      </c>
      <c r="H27" s="482" t="s">
        <v>529</v>
      </c>
      <c r="I27" s="482"/>
      <c r="J27" s="482"/>
    </row>
    <row r="28" spans="1:16" x14ac:dyDescent="0.25">
      <c r="A28" s="213">
        <v>45323</v>
      </c>
      <c r="B28" s="219">
        <v>3000</v>
      </c>
      <c r="C28" s="626" t="s">
        <v>1207</v>
      </c>
      <c r="D28" s="626"/>
      <c r="E28" s="626"/>
      <c r="F28" s="213">
        <v>45343</v>
      </c>
      <c r="G28" s="218">
        <v>370</v>
      </c>
      <c r="H28" s="482" t="s">
        <v>529</v>
      </c>
      <c r="I28" s="482"/>
      <c r="J28" s="482"/>
    </row>
    <row r="29" spans="1:16" x14ac:dyDescent="0.25">
      <c r="A29" s="213">
        <v>45324</v>
      </c>
      <c r="B29" s="218">
        <v>370</v>
      </c>
      <c r="C29" s="482" t="s">
        <v>529</v>
      </c>
      <c r="D29" s="482"/>
      <c r="E29" s="482"/>
      <c r="F29" s="213">
        <v>45343</v>
      </c>
      <c r="G29" s="219">
        <v>12732</v>
      </c>
      <c r="H29" s="482" t="s">
        <v>1006</v>
      </c>
      <c r="I29" s="482"/>
      <c r="J29" s="482"/>
    </row>
    <row r="30" spans="1:16" x14ac:dyDescent="0.25">
      <c r="A30" s="213">
        <v>45324</v>
      </c>
      <c r="B30" s="218">
        <v>370</v>
      </c>
      <c r="C30" s="482" t="s">
        <v>529</v>
      </c>
      <c r="D30" s="482"/>
      <c r="E30" s="482"/>
      <c r="F30" s="213">
        <v>45343</v>
      </c>
      <c r="G30" s="219">
        <v>8.86</v>
      </c>
      <c r="H30" s="626" t="s">
        <v>217</v>
      </c>
      <c r="I30" s="626"/>
      <c r="J30" s="626"/>
    </row>
    <row r="31" spans="1:16" x14ac:dyDescent="0.25">
      <c r="A31" s="213">
        <v>45324</v>
      </c>
      <c r="B31" s="218">
        <v>370</v>
      </c>
      <c r="C31" s="482" t="s">
        <v>529</v>
      </c>
      <c r="D31" s="482"/>
      <c r="E31" s="482"/>
      <c r="F31" s="213">
        <v>45343</v>
      </c>
      <c r="G31" s="218">
        <v>10000</v>
      </c>
      <c r="H31" s="626" t="s">
        <v>760</v>
      </c>
      <c r="I31" s="626"/>
      <c r="J31" s="626"/>
    </row>
    <row r="32" spans="1:16" x14ac:dyDescent="0.25">
      <c r="A32" s="213">
        <v>45324</v>
      </c>
      <c r="B32" s="218">
        <v>370</v>
      </c>
      <c r="C32" s="482" t="s">
        <v>529</v>
      </c>
      <c r="D32" s="482"/>
      <c r="E32" s="482"/>
      <c r="F32" s="213">
        <v>45344</v>
      </c>
      <c r="G32" s="218">
        <v>370</v>
      </c>
      <c r="H32" s="482" t="s">
        <v>529</v>
      </c>
      <c r="I32" s="482"/>
      <c r="J32" s="482"/>
    </row>
    <row r="33" spans="1:10" x14ac:dyDescent="0.25">
      <c r="A33" s="213">
        <v>45324</v>
      </c>
      <c r="B33" s="218">
        <v>175000</v>
      </c>
      <c r="C33" s="626" t="s">
        <v>1214</v>
      </c>
      <c r="D33" s="626"/>
      <c r="E33" s="626"/>
      <c r="F33" s="213">
        <v>45344</v>
      </c>
      <c r="G33" s="218">
        <v>370</v>
      </c>
      <c r="H33" s="482" t="s">
        <v>529</v>
      </c>
      <c r="I33" s="482"/>
      <c r="J33" s="482"/>
    </row>
    <row r="34" spans="1:10" x14ac:dyDescent="0.25">
      <c r="A34" s="213">
        <v>45325</v>
      </c>
      <c r="B34" s="218">
        <v>370</v>
      </c>
      <c r="C34" s="482" t="s">
        <v>529</v>
      </c>
      <c r="D34" s="482"/>
      <c r="E34" s="482"/>
      <c r="F34" s="213">
        <v>45345</v>
      </c>
      <c r="G34" s="218">
        <v>370</v>
      </c>
      <c r="H34" s="482" t="s">
        <v>529</v>
      </c>
      <c r="I34" s="482"/>
      <c r="J34" s="482"/>
    </row>
    <row r="35" spans="1:10" x14ac:dyDescent="0.25">
      <c r="A35" s="213">
        <v>45326</v>
      </c>
      <c r="B35" s="218">
        <v>370</v>
      </c>
      <c r="C35" s="482" t="s">
        <v>529</v>
      </c>
      <c r="D35" s="482"/>
      <c r="E35" s="482"/>
      <c r="F35" s="213">
        <v>45345</v>
      </c>
      <c r="G35" s="218">
        <v>370</v>
      </c>
      <c r="H35" s="482" t="s">
        <v>529</v>
      </c>
      <c r="I35" s="482"/>
      <c r="J35" s="482"/>
    </row>
    <row r="36" spans="1:10" x14ac:dyDescent="0.25">
      <c r="A36" s="213">
        <v>45327</v>
      </c>
      <c r="B36" s="219">
        <v>4428</v>
      </c>
      <c r="C36" s="482" t="s">
        <v>1006</v>
      </c>
      <c r="D36" s="482"/>
      <c r="E36" s="482"/>
      <c r="F36" s="213">
        <v>45346</v>
      </c>
      <c r="G36" s="218">
        <v>370</v>
      </c>
      <c r="H36" s="482" t="s">
        <v>529</v>
      </c>
      <c r="I36" s="482"/>
      <c r="J36" s="482"/>
    </row>
    <row r="37" spans="1:10" x14ac:dyDescent="0.25">
      <c r="A37" s="213">
        <v>45327</v>
      </c>
      <c r="B37" s="219">
        <v>8.86</v>
      </c>
      <c r="C37" s="626" t="s">
        <v>217</v>
      </c>
      <c r="D37" s="626"/>
      <c r="E37" s="626"/>
      <c r="F37" s="213">
        <v>45347</v>
      </c>
      <c r="G37" s="218">
        <v>370</v>
      </c>
      <c r="H37" s="482" t="s">
        <v>529</v>
      </c>
      <c r="I37" s="482"/>
      <c r="J37" s="482"/>
    </row>
    <row r="38" spans="1:10" x14ac:dyDescent="0.25">
      <c r="A38" s="213">
        <v>45327</v>
      </c>
      <c r="B38" s="218">
        <v>12000</v>
      </c>
      <c r="C38" s="482" t="s">
        <v>1006</v>
      </c>
      <c r="D38" s="482"/>
      <c r="E38" s="482"/>
      <c r="F38" s="213">
        <v>45348</v>
      </c>
      <c r="G38" s="219">
        <v>220.75</v>
      </c>
      <c r="H38" s="482" t="s">
        <v>1058</v>
      </c>
      <c r="I38" s="482"/>
      <c r="J38" s="482"/>
    </row>
    <row r="39" spans="1:10" x14ac:dyDescent="0.25">
      <c r="A39" s="213">
        <v>45327</v>
      </c>
      <c r="B39" s="219">
        <v>8.86</v>
      </c>
      <c r="C39" s="626" t="s">
        <v>217</v>
      </c>
      <c r="D39" s="626"/>
      <c r="E39" s="626"/>
      <c r="F39" s="213">
        <v>45348</v>
      </c>
      <c r="G39" s="219">
        <v>3341.19</v>
      </c>
      <c r="H39" s="482" t="s">
        <v>776</v>
      </c>
      <c r="I39" s="482"/>
      <c r="J39" s="482"/>
    </row>
    <row r="40" spans="1:10" x14ac:dyDescent="0.25">
      <c r="A40" s="213">
        <v>45327</v>
      </c>
      <c r="B40" s="219">
        <v>8500</v>
      </c>
      <c r="C40" s="626" t="s">
        <v>1215</v>
      </c>
      <c r="D40" s="626"/>
      <c r="E40" s="626"/>
      <c r="F40" s="213">
        <v>45348</v>
      </c>
      <c r="G40" s="219">
        <v>8916.67</v>
      </c>
      <c r="H40" s="482" t="s">
        <v>1221</v>
      </c>
      <c r="I40" s="482"/>
      <c r="J40" s="482"/>
    </row>
    <row r="41" spans="1:10" x14ac:dyDescent="0.25">
      <c r="A41" s="213">
        <v>45327</v>
      </c>
      <c r="B41" s="219">
        <v>8.8699999999999992</v>
      </c>
      <c r="C41" s="626" t="s">
        <v>217</v>
      </c>
      <c r="D41" s="626"/>
      <c r="E41" s="626"/>
      <c r="F41" s="213">
        <v>45348</v>
      </c>
      <c r="G41" s="219">
        <v>8.86</v>
      </c>
      <c r="H41" s="626" t="s">
        <v>217</v>
      </c>
      <c r="I41" s="626"/>
      <c r="J41" s="626"/>
    </row>
    <row r="42" spans="1:10" x14ac:dyDescent="0.25">
      <c r="A42" s="213">
        <v>45328</v>
      </c>
      <c r="B42" s="218">
        <v>370</v>
      </c>
      <c r="C42" s="482" t="s">
        <v>529</v>
      </c>
      <c r="D42" s="482"/>
      <c r="E42" s="482"/>
      <c r="F42" s="213">
        <v>45349</v>
      </c>
      <c r="G42" s="218">
        <v>370</v>
      </c>
      <c r="H42" s="482" t="s">
        <v>529</v>
      </c>
      <c r="I42" s="482"/>
      <c r="J42" s="482"/>
    </row>
    <row r="43" spans="1:10" x14ac:dyDescent="0.25">
      <c r="A43" s="213">
        <v>45329</v>
      </c>
      <c r="B43" s="218">
        <v>900</v>
      </c>
      <c r="C43" s="482" t="s">
        <v>1216</v>
      </c>
      <c r="D43" s="482"/>
      <c r="E43" s="482"/>
      <c r="F43" s="213">
        <v>45349</v>
      </c>
      <c r="G43" s="218">
        <v>370</v>
      </c>
      <c r="H43" s="482" t="s">
        <v>529</v>
      </c>
      <c r="I43" s="482"/>
      <c r="J43" s="482"/>
    </row>
    <row r="44" spans="1:10" x14ac:dyDescent="0.25">
      <c r="A44" s="213">
        <v>45329</v>
      </c>
      <c r="B44" s="219">
        <v>4.43</v>
      </c>
      <c r="C44" s="626" t="s">
        <v>217</v>
      </c>
      <c r="D44" s="626"/>
      <c r="E44" s="626"/>
      <c r="F44" s="213">
        <v>45350</v>
      </c>
      <c r="G44" s="218">
        <v>370</v>
      </c>
      <c r="H44" s="482" t="s">
        <v>529</v>
      </c>
      <c r="I44" s="482"/>
      <c r="J44" s="482"/>
    </row>
    <row r="45" spans="1:10" x14ac:dyDescent="0.25">
      <c r="A45" s="213">
        <v>45329</v>
      </c>
      <c r="B45" s="219">
        <v>1254.6400000000001</v>
      </c>
      <c r="C45" s="626" t="s">
        <v>1217</v>
      </c>
      <c r="D45" s="626"/>
      <c r="E45" s="626"/>
      <c r="F45" s="213">
        <v>45350</v>
      </c>
      <c r="G45" s="218">
        <v>370</v>
      </c>
      <c r="H45" s="482" t="s">
        <v>529</v>
      </c>
      <c r="I45" s="482"/>
      <c r="J45" s="482"/>
    </row>
    <row r="46" spans="1:10" x14ac:dyDescent="0.25">
      <c r="A46" s="213">
        <v>45329</v>
      </c>
      <c r="B46" s="219">
        <v>4.43</v>
      </c>
      <c r="C46" s="626" t="s">
        <v>217</v>
      </c>
      <c r="D46" s="626"/>
      <c r="E46" s="626"/>
      <c r="F46" s="213">
        <v>45351</v>
      </c>
      <c r="G46" s="218">
        <v>370</v>
      </c>
      <c r="H46" s="482" t="s">
        <v>529</v>
      </c>
      <c r="I46" s="482"/>
      <c r="J46" s="482"/>
    </row>
    <row r="47" spans="1:10" x14ac:dyDescent="0.25">
      <c r="A47" s="213">
        <v>45329</v>
      </c>
      <c r="B47" s="219">
        <v>155</v>
      </c>
      <c r="C47" s="482" t="s">
        <v>239</v>
      </c>
      <c r="D47" s="482"/>
      <c r="E47" s="482"/>
      <c r="F47" s="213">
        <v>45351</v>
      </c>
      <c r="G47" s="218">
        <v>370</v>
      </c>
      <c r="H47" s="482" t="s">
        <v>529</v>
      </c>
      <c r="I47" s="482"/>
      <c r="J47" s="482"/>
    </row>
    <row r="48" spans="1:10" x14ac:dyDescent="0.25">
      <c r="A48" s="213">
        <v>45330</v>
      </c>
      <c r="B48" s="218">
        <v>370</v>
      </c>
      <c r="C48" s="482" t="s">
        <v>529</v>
      </c>
      <c r="D48" s="482"/>
      <c r="E48" s="482"/>
      <c r="F48" s="213">
        <v>45351</v>
      </c>
      <c r="G48" s="218">
        <v>370</v>
      </c>
      <c r="H48" s="482" t="s">
        <v>529</v>
      </c>
      <c r="I48" s="482"/>
      <c r="J48" s="482"/>
    </row>
    <row r="49" spans="1:10" x14ac:dyDescent="0.25">
      <c r="A49" s="213">
        <v>45330</v>
      </c>
      <c r="B49" s="218">
        <v>370</v>
      </c>
      <c r="C49" s="482" t="s">
        <v>529</v>
      </c>
      <c r="D49" s="482"/>
      <c r="E49" s="482"/>
      <c r="F49" s="213">
        <v>45351</v>
      </c>
      <c r="G49" s="219">
        <v>76254.710000000006</v>
      </c>
      <c r="H49" s="608" t="s">
        <v>343</v>
      </c>
      <c r="I49" s="608"/>
      <c r="J49" s="608"/>
    </row>
    <row r="50" spans="1:10" x14ac:dyDescent="0.25">
      <c r="A50" s="213">
        <v>45331</v>
      </c>
      <c r="B50" s="218">
        <v>370</v>
      </c>
      <c r="C50" s="482" t="s">
        <v>529</v>
      </c>
      <c r="D50" s="482"/>
      <c r="E50" s="482"/>
      <c r="F50" s="213">
        <v>45351</v>
      </c>
      <c r="G50" s="219">
        <v>5666</v>
      </c>
      <c r="H50" s="482" t="s">
        <v>289</v>
      </c>
      <c r="I50" s="482"/>
      <c r="J50" s="482"/>
    </row>
    <row r="51" spans="1:10" x14ac:dyDescent="0.25">
      <c r="A51" s="213">
        <v>45331</v>
      </c>
      <c r="B51" s="219">
        <v>65375.05</v>
      </c>
      <c r="C51" s="626" t="s">
        <v>1218</v>
      </c>
      <c r="D51" s="626"/>
      <c r="E51" s="626"/>
      <c r="F51" s="213">
        <v>45351</v>
      </c>
      <c r="G51" s="219">
        <v>8.86</v>
      </c>
      <c r="H51" s="626" t="s">
        <v>217</v>
      </c>
      <c r="I51" s="626"/>
      <c r="J51" s="626"/>
    </row>
    <row r="52" spans="1:10" x14ac:dyDescent="0.25">
      <c r="A52" s="213">
        <v>45332</v>
      </c>
      <c r="B52" s="218">
        <v>370</v>
      </c>
      <c r="C52" s="482" t="s">
        <v>529</v>
      </c>
      <c r="D52" s="482"/>
      <c r="E52" s="482"/>
      <c r="F52" s="213">
        <v>45351</v>
      </c>
      <c r="G52" s="219">
        <v>5666</v>
      </c>
      <c r="H52" s="482" t="s">
        <v>1219</v>
      </c>
      <c r="I52" s="482"/>
      <c r="J52" s="482"/>
    </row>
    <row r="53" spans="1:10" x14ac:dyDescent="0.25">
      <c r="A53" s="213">
        <v>45333</v>
      </c>
      <c r="B53" s="218">
        <v>370</v>
      </c>
      <c r="C53" s="482" t="s">
        <v>529</v>
      </c>
      <c r="D53" s="482"/>
      <c r="E53" s="482"/>
      <c r="F53" s="213">
        <v>45351</v>
      </c>
      <c r="G53" s="219">
        <v>8.86</v>
      </c>
      <c r="H53" s="626" t="s">
        <v>217</v>
      </c>
      <c r="I53" s="626"/>
      <c r="J53" s="626"/>
    </row>
    <row r="54" spans="1:10" x14ac:dyDescent="0.25">
      <c r="A54" s="213">
        <v>45334</v>
      </c>
      <c r="B54" s="219">
        <v>6856</v>
      </c>
      <c r="C54" s="482" t="s">
        <v>1006</v>
      </c>
      <c r="D54" s="482"/>
      <c r="E54" s="482"/>
      <c r="F54" s="213">
        <v>45351</v>
      </c>
      <c r="G54" s="219">
        <v>17000</v>
      </c>
      <c r="H54" s="482" t="s">
        <v>692</v>
      </c>
      <c r="I54" s="482"/>
      <c r="J54" s="482"/>
    </row>
    <row r="55" spans="1:10" x14ac:dyDescent="0.25">
      <c r="A55" s="213">
        <v>45334</v>
      </c>
      <c r="B55" s="219">
        <v>8.86</v>
      </c>
      <c r="C55" s="626" t="s">
        <v>217</v>
      </c>
      <c r="D55" s="626"/>
      <c r="E55" s="626"/>
      <c r="F55" s="213">
        <v>45351</v>
      </c>
      <c r="G55" s="219">
        <v>4.43</v>
      </c>
      <c r="H55" s="626" t="s">
        <v>217</v>
      </c>
      <c r="I55" s="626"/>
      <c r="J55" s="626"/>
    </row>
    <row r="56" spans="1:10" x14ac:dyDescent="0.25">
      <c r="A56" s="213">
        <v>45334</v>
      </c>
      <c r="B56" s="219">
        <v>298</v>
      </c>
      <c r="C56" s="482" t="s">
        <v>273</v>
      </c>
      <c r="D56" s="482"/>
      <c r="E56" s="482"/>
      <c r="F56" s="213">
        <v>45351</v>
      </c>
      <c r="G56" s="219">
        <v>5666</v>
      </c>
      <c r="H56" s="482" t="s">
        <v>1220</v>
      </c>
      <c r="I56" s="482"/>
      <c r="J56" s="482"/>
    </row>
    <row r="57" spans="1:10" x14ac:dyDescent="0.25">
      <c r="A57" s="213">
        <v>45335</v>
      </c>
      <c r="B57" s="218">
        <v>370</v>
      </c>
      <c r="C57" s="482" t="s">
        <v>529</v>
      </c>
      <c r="D57" s="482"/>
      <c r="E57" s="482"/>
      <c r="F57" s="213">
        <v>45351</v>
      </c>
      <c r="G57" s="219">
        <v>8.86</v>
      </c>
      <c r="H57" s="626" t="s">
        <v>217</v>
      </c>
      <c r="I57" s="626"/>
      <c r="J57" s="626"/>
    </row>
    <row r="58" spans="1:10" x14ac:dyDescent="0.25">
      <c r="A58" s="213">
        <v>45335</v>
      </c>
      <c r="B58" s="218">
        <v>370</v>
      </c>
      <c r="C58" s="482" t="s">
        <v>529</v>
      </c>
      <c r="D58" s="482"/>
      <c r="E58" s="482"/>
      <c r="F58" s="217"/>
      <c r="G58" s="149"/>
      <c r="H58" s="688"/>
      <c r="I58" s="689"/>
      <c r="J58" s="690"/>
    </row>
    <row r="59" spans="1:10" x14ac:dyDescent="0.25">
      <c r="A59" s="213">
        <v>45337</v>
      </c>
      <c r="B59" s="218">
        <v>370</v>
      </c>
      <c r="C59" s="482" t="s">
        <v>529</v>
      </c>
      <c r="D59" s="482"/>
      <c r="E59" s="482"/>
      <c r="F59" s="217"/>
      <c r="G59" s="149"/>
      <c r="H59" s="688"/>
      <c r="I59" s="689"/>
      <c r="J59" s="690"/>
    </row>
    <row r="60" spans="1:10" x14ac:dyDescent="0.25">
      <c r="A60" s="213">
        <v>45337</v>
      </c>
      <c r="B60" s="218">
        <v>18365</v>
      </c>
      <c r="C60" s="482" t="s">
        <v>1025</v>
      </c>
      <c r="D60" s="482"/>
      <c r="E60" s="482"/>
      <c r="F60" s="217"/>
      <c r="G60" s="149"/>
      <c r="H60" s="688"/>
      <c r="I60" s="689"/>
      <c r="J60" s="690"/>
    </row>
    <row r="63" spans="1:10" ht="21" customHeight="1" x14ac:dyDescent="0.25">
      <c r="A63" s="691" t="s">
        <v>1223</v>
      </c>
      <c r="B63" s="691"/>
      <c r="C63" s="691"/>
      <c r="D63" s="691"/>
      <c r="E63" s="691"/>
      <c r="F63" s="691"/>
      <c r="G63" s="691"/>
      <c r="H63" s="691"/>
      <c r="I63" s="691"/>
      <c r="J63" s="691"/>
    </row>
    <row r="65" spans="1:10" x14ac:dyDescent="0.25">
      <c r="A65" s="692" t="s">
        <v>1224</v>
      </c>
      <c r="B65" s="692"/>
      <c r="C65" s="692"/>
      <c r="D65" s="692"/>
      <c r="E65" s="692"/>
      <c r="F65" s="692"/>
      <c r="G65" s="692"/>
      <c r="H65" s="692"/>
      <c r="I65" s="692"/>
      <c r="J65" s="692"/>
    </row>
    <row r="66" spans="1:10" x14ac:dyDescent="0.25">
      <c r="B66" s="692" t="s">
        <v>1225</v>
      </c>
      <c r="C66" s="692"/>
      <c r="F66" s="693" t="s">
        <v>1226</v>
      </c>
      <c r="G66" s="693"/>
      <c r="H66" s="693" t="s">
        <v>1227</v>
      </c>
      <c r="I66" s="693"/>
    </row>
  </sheetData>
  <mergeCells count="115">
    <mergeCell ref="G17:I17"/>
    <mergeCell ref="B15:C15"/>
    <mergeCell ref="D15:F15"/>
    <mergeCell ref="G15:I15"/>
    <mergeCell ref="H9:I9"/>
    <mergeCell ref="B10:C11"/>
    <mergeCell ref="D10:F11"/>
    <mergeCell ref="G10:I11"/>
    <mergeCell ref="B14:C14"/>
    <mergeCell ref="D14:F14"/>
    <mergeCell ref="G14:I14"/>
    <mergeCell ref="B16:C16"/>
    <mergeCell ref="D16:F16"/>
    <mergeCell ref="G16:I16"/>
    <mergeCell ref="C37:E37"/>
    <mergeCell ref="C38:E38"/>
    <mergeCell ref="C39:E39"/>
    <mergeCell ref="C40:E40"/>
    <mergeCell ref="C41:E41"/>
    <mergeCell ref="C42:E42"/>
    <mergeCell ref="H39:J39"/>
    <mergeCell ref="H40:J40"/>
    <mergeCell ref="H41:J41"/>
    <mergeCell ref="H37:J37"/>
    <mergeCell ref="H38:J38"/>
    <mergeCell ref="C43:E43"/>
    <mergeCell ref="C44:E44"/>
    <mergeCell ref="C45:E45"/>
    <mergeCell ref="C46:E46"/>
    <mergeCell ref="C47:E47"/>
    <mergeCell ref="C48:E48"/>
    <mergeCell ref="H42:J42"/>
    <mergeCell ref="H43:J43"/>
    <mergeCell ref="H44:J44"/>
    <mergeCell ref="H45:J45"/>
    <mergeCell ref="H46:J46"/>
    <mergeCell ref="H47:J47"/>
    <mergeCell ref="C52:E52"/>
    <mergeCell ref="C53:E53"/>
    <mergeCell ref="C54:E54"/>
    <mergeCell ref="H48:J48"/>
    <mergeCell ref="H49:J49"/>
    <mergeCell ref="H50:J50"/>
    <mergeCell ref="H51:J51"/>
    <mergeCell ref="H52:J52"/>
    <mergeCell ref="H53:J53"/>
    <mergeCell ref="O20:O22"/>
    <mergeCell ref="H60:J60"/>
    <mergeCell ref="A63:J63"/>
    <mergeCell ref="A65:J65"/>
    <mergeCell ref="B66:C66"/>
    <mergeCell ref="F66:G66"/>
    <mergeCell ref="H66:I66"/>
    <mergeCell ref="C55:E55"/>
    <mergeCell ref="C56:E56"/>
    <mergeCell ref="C57:E57"/>
    <mergeCell ref="C58:E58"/>
    <mergeCell ref="C59:E59"/>
    <mergeCell ref="C60:E60"/>
    <mergeCell ref="H54:J54"/>
    <mergeCell ref="H55:J55"/>
    <mergeCell ref="H56:J56"/>
    <mergeCell ref="H57:J57"/>
    <mergeCell ref="H58:J58"/>
    <mergeCell ref="H59:J59"/>
    <mergeCell ref="C49:E49"/>
    <mergeCell ref="C50:E50"/>
    <mergeCell ref="C51:E51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C23:E23"/>
    <mergeCell ref="H23:J23"/>
    <mergeCell ref="C31:E31"/>
    <mergeCell ref="C32:E32"/>
    <mergeCell ref="C33:E33"/>
    <mergeCell ref="C34:E34"/>
    <mergeCell ref="C35:E35"/>
    <mergeCell ref="C36:E36"/>
    <mergeCell ref="C25:E25"/>
    <mergeCell ref="C26:E26"/>
    <mergeCell ref="C27:E27"/>
    <mergeCell ref="C28:E28"/>
    <mergeCell ref="C29:E29"/>
    <mergeCell ref="C30:E30"/>
    <mergeCell ref="A21:J21"/>
    <mergeCell ref="A22:J22"/>
    <mergeCell ref="A6:J6"/>
    <mergeCell ref="H24:J24"/>
    <mergeCell ref="H25:J25"/>
    <mergeCell ref="H26:J26"/>
    <mergeCell ref="H27:J27"/>
    <mergeCell ref="B18:C18"/>
    <mergeCell ref="D18:F18"/>
    <mergeCell ref="G18:I18"/>
    <mergeCell ref="B19:C19"/>
    <mergeCell ref="D19:F19"/>
    <mergeCell ref="G19:I19"/>
    <mergeCell ref="C24:E24"/>
    <mergeCell ref="B12:C12"/>
    <mergeCell ref="D12:F12"/>
    <mergeCell ref="G12:I12"/>
    <mergeCell ref="B13:C13"/>
    <mergeCell ref="D13:F13"/>
    <mergeCell ref="G13:I13"/>
    <mergeCell ref="B8:I8"/>
    <mergeCell ref="B9:G9"/>
    <mergeCell ref="B17:C17"/>
    <mergeCell ref="D17:F17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73"/>
  <sheetViews>
    <sheetView topLeftCell="A31" zoomScaleNormal="100" workbookViewId="0">
      <selection activeCell="C43" sqref="C43:E43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9.140625" style="125"/>
    <col min="13" max="16" width="9.5703125" style="125" bestFit="1" customWidth="1"/>
    <col min="17" max="16384" width="9.140625" style="125"/>
  </cols>
  <sheetData>
    <row r="5" spans="1:17" ht="15.75" x14ac:dyDescent="0.25">
      <c r="A5" s="682" t="s">
        <v>1230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1228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1081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1229</v>
      </c>
      <c r="C11" s="664"/>
      <c r="D11" s="666">
        <v>342767.76</v>
      </c>
      <c r="E11" s="667"/>
      <c r="F11" s="681"/>
      <c r="G11" s="666">
        <v>772.13</v>
      </c>
      <c r="H11" s="667"/>
      <c r="I11" s="668"/>
    </row>
    <row r="12" spans="1:17" x14ac:dyDescent="0.25">
      <c r="B12" s="585" t="s">
        <v>3</v>
      </c>
      <c r="C12" s="665"/>
      <c r="D12" s="669">
        <f>204920.61+407022.08+(37980.1+13647.24)</f>
        <v>663570.02999999991</v>
      </c>
      <c r="E12" s="360"/>
      <c r="F12" s="541"/>
      <c r="G12" s="669">
        <v>0</v>
      </c>
      <c r="H12" s="360"/>
      <c r="I12" s="662"/>
      <c r="N12" s="201"/>
      <c r="O12" s="201"/>
      <c r="P12" s="201"/>
      <c r="Q12" s="201"/>
    </row>
    <row r="13" spans="1:17" x14ac:dyDescent="0.25">
      <c r="B13" s="585" t="s">
        <v>625</v>
      </c>
      <c r="C13" s="665"/>
      <c r="D13" s="669">
        <f>1774.12+1006.24</f>
        <v>2780.3599999999997</v>
      </c>
      <c r="E13" s="360"/>
      <c r="F13" s="541"/>
      <c r="G13" s="669">
        <v>0</v>
      </c>
      <c r="H13" s="360"/>
      <c r="I13" s="662"/>
      <c r="N13" s="201"/>
      <c r="O13" s="201"/>
      <c r="P13" s="201"/>
      <c r="Q13" s="201"/>
    </row>
    <row r="14" spans="1:17" x14ac:dyDescent="0.25">
      <c r="B14" s="585" t="s">
        <v>106</v>
      </c>
      <c r="C14" s="665"/>
      <c r="D14" s="669">
        <v>0</v>
      </c>
      <c r="E14" s="360"/>
      <c r="F14" s="541"/>
      <c r="G14" s="669">
        <v>0</v>
      </c>
      <c r="H14" s="360"/>
      <c r="I14" s="662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0</v>
      </c>
      <c r="H15" s="360"/>
      <c r="I15" s="662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100000</v>
      </c>
      <c r="H16" s="360"/>
      <c r="I16" s="662"/>
    </row>
    <row r="17" spans="1:16" x14ac:dyDescent="0.25">
      <c r="B17" s="585" t="s">
        <v>6</v>
      </c>
      <c r="C17" s="665"/>
      <c r="D17" s="669">
        <v>510685.44</v>
      </c>
      <c r="E17" s="360"/>
      <c r="F17" s="541"/>
      <c r="G17" s="669">
        <v>0</v>
      </c>
      <c r="H17" s="360"/>
      <c r="I17" s="662"/>
      <c r="O17" s="201"/>
    </row>
    <row r="18" spans="1:16" ht="36.75" customHeight="1" thickBot="1" x14ac:dyDescent="0.3">
      <c r="B18" s="602" t="s">
        <v>1239</v>
      </c>
      <c r="C18" s="679"/>
      <c r="D18" s="680">
        <f>D11+D12+D13+D14+D15+D16-D17</f>
        <v>498432.7099999999</v>
      </c>
      <c r="E18" s="422"/>
      <c r="F18" s="636"/>
      <c r="G18" s="680">
        <f>G11+G12+G13+G14+G15+G16-G17</f>
        <v>100772.13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687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0"/>
      <c r="F21" s="630"/>
      <c r="G21" s="630"/>
      <c r="H21" s="630"/>
      <c r="I21" s="630"/>
      <c r="J21" s="631"/>
      <c r="M21" s="201"/>
      <c r="O21" s="687"/>
    </row>
    <row r="22" spans="1:16" x14ac:dyDescent="0.25">
      <c r="A22" s="220" t="s">
        <v>30</v>
      </c>
      <c r="B22" s="220" t="s">
        <v>31</v>
      </c>
      <c r="C22" s="458" t="s">
        <v>32</v>
      </c>
      <c r="D22" s="683"/>
      <c r="E22" s="683"/>
      <c r="F22" s="220" t="s">
        <v>30</v>
      </c>
      <c r="G22" s="220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45352</v>
      </c>
      <c r="B23" s="218">
        <v>370</v>
      </c>
      <c r="C23" s="482" t="s">
        <v>529</v>
      </c>
      <c r="D23" s="482"/>
      <c r="E23" s="482"/>
      <c r="F23" s="213">
        <v>45368</v>
      </c>
      <c r="G23" s="218">
        <v>370</v>
      </c>
      <c r="H23" s="491" t="s">
        <v>529</v>
      </c>
      <c r="I23" s="512"/>
      <c r="J23" s="543"/>
    </row>
    <row r="24" spans="1:16" ht="14.25" customHeight="1" x14ac:dyDescent="0.25">
      <c r="A24" s="213">
        <v>45352</v>
      </c>
      <c r="B24" s="218">
        <v>370</v>
      </c>
      <c r="C24" s="482" t="s">
        <v>529</v>
      </c>
      <c r="D24" s="482"/>
      <c r="E24" s="482"/>
      <c r="F24" s="213">
        <v>45369</v>
      </c>
      <c r="G24" s="218">
        <v>7683</v>
      </c>
      <c r="H24" s="491" t="s">
        <v>1025</v>
      </c>
      <c r="I24" s="512"/>
      <c r="J24" s="543"/>
    </row>
    <row r="25" spans="1:16" ht="14.25" customHeight="1" x14ac:dyDescent="0.25">
      <c r="A25" s="213">
        <v>45352</v>
      </c>
      <c r="B25" s="218">
        <v>370</v>
      </c>
      <c r="C25" s="482" t="s">
        <v>529</v>
      </c>
      <c r="D25" s="482"/>
      <c r="E25" s="482"/>
      <c r="F25" s="213">
        <v>45369</v>
      </c>
      <c r="G25" s="218">
        <v>10000</v>
      </c>
      <c r="H25" s="491" t="s">
        <v>1006</v>
      </c>
      <c r="I25" s="512"/>
      <c r="J25" s="543"/>
    </row>
    <row r="26" spans="1:16" ht="14.25" customHeight="1" x14ac:dyDescent="0.25">
      <c r="A26" s="213">
        <v>45352</v>
      </c>
      <c r="B26" s="218">
        <v>370</v>
      </c>
      <c r="C26" s="482" t="s">
        <v>529</v>
      </c>
      <c r="D26" s="482"/>
      <c r="E26" s="482"/>
      <c r="F26" s="213">
        <v>45369</v>
      </c>
      <c r="G26" s="219">
        <v>8.86</v>
      </c>
      <c r="H26" s="650" t="s">
        <v>217</v>
      </c>
      <c r="I26" s="639"/>
      <c r="J26" s="640"/>
    </row>
    <row r="27" spans="1:16" ht="14.25" customHeight="1" x14ac:dyDescent="0.25">
      <c r="A27" s="213">
        <v>45352</v>
      </c>
      <c r="B27" s="218">
        <v>370</v>
      </c>
      <c r="C27" s="482" t="s">
        <v>529</v>
      </c>
      <c r="D27" s="482"/>
      <c r="E27" s="482"/>
      <c r="F27" s="213">
        <v>45370</v>
      </c>
      <c r="G27" s="218">
        <v>370</v>
      </c>
      <c r="H27" s="491" t="s">
        <v>529</v>
      </c>
      <c r="I27" s="512"/>
      <c r="J27" s="543"/>
    </row>
    <row r="28" spans="1:16" ht="14.25" customHeight="1" x14ac:dyDescent="0.25">
      <c r="A28" s="213">
        <v>45352</v>
      </c>
      <c r="B28" s="218">
        <v>370</v>
      </c>
      <c r="C28" s="482" t="s">
        <v>529</v>
      </c>
      <c r="D28" s="482"/>
      <c r="E28" s="482"/>
      <c r="F28" s="213">
        <v>45371</v>
      </c>
      <c r="G28" s="218">
        <v>370</v>
      </c>
      <c r="H28" s="491" t="s">
        <v>529</v>
      </c>
      <c r="I28" s="512"/>
      <c r="J28" s="543"/>
    </row>
    <row r="29" spans="1:16" ht="14.25" customHeight="1" x14ac:dyDescent="0.25">
      <c r="A29" s="213">
        <v>45353</v>
      </c>
      <c r="B29" s="218">
        <v>370</v>
      </c>
      <c r="C29" s="482" t="s">
        <v>529</v>
      </c>
      <c r="D29" s="482"/>
      <c r="E29" s="482"/>
      <c r="F29" s="213">
        <v>45371</v>
      </c>
      <c r="G29" s="219">
        <v>8.86</v>
      </c>
      <c r="H29" s="650" t="s">
        <v>217</v>
      </c>
      <c r="I29" s="639"/>
      <c r="J29" s="640"/>
    </row>
    <row r="30" spans="1:16" ht="14.25" customHeight="1" x14ac:dyDescent="0.25">
      <c r="A30" s="213">
        <v>45353</v>
      </c>
      <c r="B30" s="218">
        <v>370</v>
      </c>
      <c r="C30" s="482" t="s">
        <v>529</v>
      </c>
      <c r="D30" s="482"/>
      <c r="E30" s="482"/>
      <c r="F30" s="213">
        <v>45371</v>
      </c>
      <c r="G30" s="219">
        <v>9000</v>
      </c>
      <c r="H30" s="650" t="s">
        <v>1237</v>
      </c>
      <c r="I30" s="639"/>
      <c r="J30" s="640"/>
    </row>
    <row r="31" spans="1:16" ht="13.5" customHeight="1" x14ac:dyDescent="0.25">
      <c r="A31" s="213">
        <v>45353</v>
      </c>
      <c r="B31" s="218">
        <v>370</v>
      </c>
      <c r="C31" s="482" t="s">
        <v>529</v>
      </c>
      <c r="D31" s="482"/>
      <c r="E31" s="482"/>
      <c r="F31" s="213">
        <v>45372</v>
      </c>
      <c r="G31" s="218">
        <v>370</v>
      </c>
      <c r="H31" s="491" t="s">
        <v>529</v>
      </c>
      <c r="I31" s="512"/>
      <c r="J31" s="543"/>
    </row>
    <row r="32" spans="1:16" ht="13.5" customHeight="1" x14ac:dyDescent="0.25">
      <c r="A32" s="213">
        <v>45353</v>
      </c>
      <c r="B32" s="218">
        <v>370</v>
      </c>
      <c r="C32" s="482" t="s">
        <v>529</v>
      </c>
      <c r="D32" s="482"/>
      <c r="E32" s="482"/>
      <c r="F32" s="213">
        <v>45372</v>
      </c>
      <c r="G32" s="218">
        <v>2500</v>
      </c>
      <c r="H32" s="491" t="s">
        <v>628</v>
      </c>
      <c r="I32" s="512"/>
      <c r="J32" s="543"/>
    </row>
    <row r="33" spans="1:10" ht="13.5" customHeight="1" x14ac:dyDescent="0.25">
      <c r="A33" s="213">
        <v>45353</v>
      </c>
      <c r="B33" s="218">
        <v>370</v>
      </c>
      <c r="C33" s="482" t="s">
        <v>529</v>
      </c>
      <c r="D33" s="482"/>
      <c r="E33" s="482"/>
      <c r="F33" s="213">
        <v>45372</v>
      </c>
      <c r="G33" s="219">
        <v>4.43</v>
      </c>
      <c r="H33" s="650" t="s">
        <v>217</v>
      </c>
      <c r="I33" s="639"/>
      <c r="J33" s="640"/>
    </row>
    <row r="34" spans="1:10" ht="13.5" customHeight="1" x14ac:dyDescent="0.25">
      <c r="A34" s="213">
        <v>45353</v>
      </c>
      <c r="B34" s="218">
        <v>370</v>
      </c>
      <c r="C34" s="482" t="s">
        <v>529</v>
      </c>
      <c r="D34" s="482"/>
      <c r="E34" s="482"/>
      <c r="F34" s="213">
        <v>45373</v>
      </c>
      <c r="G34" s="218">
        <v>370</v>
      </c>
      <c r="H34" s="491" t="s">
        <v>529</v>
      </c>
      <c r="I34" s="512"/>
      <c r="J34" s="543"/>
    </row>
    <row r="35" spans="1:10" ht="13.5" customHeight="1" x14ac:dyDescent="0.25">
      <c r="A35" s="213">
        <v>45355</v>
      </c>
      <c r="B35" s="219">
        <v>1920</v>
      </c>
      <c r="C35" s="626" t="s">
        <v>1238</v>
      </c>
      <c r="D35" s="626"/>
      <c r="E35" s="626"/>
      <c r="F35" s="213">
        <v>45373</v>
      </c>
      <c r="G35" s="218">
        <v>370</v>
      </c>
      <c r="H35" s="491" t="s">
        <v>529</v>
      </c>
      <c r="I35" s="512"/>
      <c r="J35" s="543"/>
    </row>
    <row r="36" spans="1:10" ht="13.5" customHeight="1" x14ac:dyDescent="0.25">
      <c r="A36" s="213">
        <v>45355</v>
      </c>
      <c r="B36" s="219">
        <v>4.43</v>
      </c>
      <c r="C36" s="626" t="s">
        <v>217</v>
      </c>
      <c r="D36" s="626"/>
      <c r="E36" s="626"/>
      <c r="F36" s="213">
        <v>45373</v>
      </c>
      <c r="G36" s="218">
        <v>1500</v>
      </c>
      <c r="H36" s="491" t="s">
        <v>628</v>
      </c>
      <c r="I36" s="512"/>
      <c r="J36" s="543"/>
    </row>
    <row r="37" spans="1:10" ht="13.5" customHeight="1" x14ac:dyDescent="0.25">
      <c r="A37" s="213">
        <v>45356</v>
      </c>
      <c r="B37" s="218">
        <v>370</v>
      </c>
      <c r="C37" s="482" t="s">
        <v>529</v>
      </c>
      <c r="D37" s="482"/>
      <c r="E37" s="482"/>
      <c r="F37" s="213">
        <v>45373</v>
      </c>
      <c r="G37" s="219">
        <v>4.43</v>
      </c>
      <c r="H37" s="650" t="s">
        <v>217</v>
      </c>
      <c r="I37" s="639"/>
      <c r="J37" s="640"/>
    </row>
    <row r="38" spans="1:10" ht="13.5" customHeight="1" x14ac:dyDescent="0.25">
      <c r="A38" s="213">
        <v>45356</v>
      </c>
      <c r="B38" s="219">
        <v>1254.6400000000001</v>
      </c>
      <c r="C38" s="626" t="s">
        <v>1231</v>
      </c>
      <c r="D38" s="626"/>
      <c r="E38" s="626"/>
      <c r="F38" s="213">
        <v>45374</v>
      </c>
      <c r="G38" s="218">
        <v>370</v>
      </c>
      <c r="H38" s="491" t="s">
        <v>529</v>
      </c>
      <c r="I38" s="512"/>
      <c r="J38" s="543"/>
    </row>
    <row r="39" spans="1:10" ht="13.5" customHeight="1" x14ac:dyDescent="0.25">
      <c r="A39" s="213">
        <v>45356</v>
      </c>
      <c r="B39" s="219">
        <v>4.43</v>
      </c>
      <c r="C39" s="626" t="s">
        <v>217</v>
      </c>
      <c r="D39" s="626"/>
      <c r="E39" s="626"/>
      <c r="F39" s="213">
        <v>45375</v>
      </c>
      <c r="G39" s="218">
        <v>370</v>
      </c>
      <c r="H39" s="491" t="s">
        <v>529</v>
      </c>
      <c r="I39" s="512"/>
      <c r="J39" s="543"/>
    </row>
    <row r="40" spans="1:10" ht="13.5" customHeight="1" x14ac:dyDescent="0.25">
      <c r="A40" s="213">
        <v>45356</v>
      </c>
      <c r="B40" s="219">
        <v>8.86</v>
      </c>
      <c r="C40" s="626" t="s">
        <v>217</v>
      </c>
      <c r="D40" s="626"/>
      <c r="E40" s="626"/>
      <c r="F40" s="213">
        <v>45375</v>
      </c>
      <c r="G40" s="218">
        <v>370</v>
      </c>
      <c r="H40" s="491" t="s">
        <v>529</v>
      </c>
      <c r="I40" s="512"/>
      <c r="J40" s="543"/>
    </row>
    <row r="41" spans="1:10" ht="13.5" customHeight="1" x14ac:dyDescent="0.25">
      <c r="A41" s="213">
        <v>45356</v>
      </c>
      <c r="B41" s="219">
        <v>8.86</v>
      </c>
      <c r="C41" s="626" t="s">
        <v>217</v>
      </c>
      <c r="D41" s="626"/>
      <c r="E41" s="626"/>
      <c r="F41" s="213">
        <v>45375</v>
      </c>
      <c r="G41" s="218">
        <v>370</v>
      </c>
      <c r="H41" s="491" t="s">
        <v>529</v>
      </c>
      <c r="I41" s="512"/>
      <c r="J41" s="543"/>
    </row>
    <row r="42" spans="1:10" ht="13.5" customHeight="1" x14ac:dyDescent="0.25">
      <c r="A42" s="213">
        <v>45356</v>
      </c>
      <c r="B42" s="219">
        <v>8.86</v>
      </c>
      <c r="C42" s="626" t="s">
        <v>217</v>
      </c>
      <c r="D42" s="626"/>
      <c r="E42" s="626"/>
      <c r="F42" s="213">
        <v>45376</v>
      </c>
      <c r="G42" s="219">
        <v>12000</v>
      </c>
      <c r="H42" s="491" t="s">
        <v>1006</v>
      </c>
      <c r="I42" s="512"/>
      <c r="J42" s="543"/>
    </row>
    <row r="43" spans="1:10" ht="13.5" customHeight="1" x14ac:dyDescent="0.25">
      <c r="A43" s="213">
        <v>45356</v>
      </c>
      <c r="B43" s="219">
        <v>8500</v>
      </c>
      <c r="C43" s="626" t="s">
        <v>1232</v>
      </c>
      <c r="D43" s="626"/>
      <c r="E43" s="626"/>
      <c r="F43" s="213">
        <v>45376</v>
      </c>
      <c r="G43" s="219">
        <v>8.8699999999999992</v>
      </c>
      <c r="H43" s="650" t="s">
        <v>217</v>
      </c>
      <c r="I43" s="639"/>
      <c r="J43" s="640"/>
    </row>
    <row r="44" spans="1:10" ht="13.5" customHeight="1" x14ac:dyDescent="0.25">
      <c r="A44" s="213">
        <v>45356</v>
      </c>
      <c r="B44" s="219">
        <v>227938.54</v>
      </c>
      <c r="C44" s="626" t="s">
        <v>1233</v>
      </c>
      <c r="D44" s="626"/>
      <c r="E44" s="626"/>
      <c r="F44" s="213">
        <v>45377</v>
      </c>
      <c r="G44" s="218">
        <v>370</v>
      </c>
      <c r="H44" s="491" t="s">
        <v>529</v>
      </c>
      <c r="I44" s="512"/>
      <c r="J44" s="543"/>
    </row>
    <row r="45" spans="1:10" ht="13.5" customHeight="1" x14ac:dyDescent="0.25">
      <c r="A45" s="213">
        <v>45356</v>
      </c>
      <c r="B45" s="219">
        <v>23460</v>
      </c>
      <c r="C45" s="626" t="s">
        <v>1234</v>
      </c>
      <c r="D45" s="626"/>
      <c r="E45" s="626"/>
      <c r="F45" s="213">
        <v>45378</v>
      </c>
      <c r="G45" s="218">
        <v>370</v>
      </c>
      <c r="H45" s="491" t="s">
        <v>529</v>
      </c>
      <c r="I45" s="512"/>
      <c r="J45" s="543"/>
    </row>
    <row r="46" spans="1:10" ht="13.5" customHeight="1" x14ac:dyDescent="0.25">
      <c r="A46" s="213">
        <v>45356</v>
      </c>
      <c r="B46" s="219">
        <v>100000</v>
      </c>
      <c r="C46" s="491" t="s">
        <v>1076</v>
      </c>
      <c r="D46" s="512"/>
      <c r="E46" s="543"/>
      <c r="F46" s="213">
        <v>45378</v>
      </c>
      <c r="G46" s="219">
        <v>4882.5200000000004</v>
      </c>
      <c r="H46" s="491" t="s">
        <v>776</v>
      </c>
      <c r="I46" s="512"/>
      <c r="J46" s="543"/>
    </row>
    <row r="47" spans="1:10" ht="13.5" customHeight="1" x14ac:dyDescent="0.25">
      <c r="A47" s="213">
        <v>45356</v>
      </c>
      <c r="B47" s="218">
        <v>30000</v>
      </c>
      <c r="C47" s="626" t="s">
        <v>1235</v>
      </c>
      <c r="D47" s="626"/>
      <c r="E47" s="626"/>
      <c r="F47" s="213">
        <v>45378</v>
      </c>
      <c r="G47" s="218">
        <v>1500</v>
      </c>
      <c r="H47" s="650" t="s">
        <v>736</v>
      </c>
      <c r="I47" s="639"/>
      <c r="J47" s="640"/>
    </row>
    <row r="48" spans="1:10" ht="13.5" customHeight="1" x14ac:dyDescent="0.25">
      <c r="A48" s="213">
        <v>45357</v>
      </c>
      <c r="B48" s="218">
        <v>370</v>
      </c>
      <c r="C48" s="482" t="s">
        <v>529</v>
      </c>
      <c r="D48" s="482"/>
      <c r="E48" s="482"/>
      <c r="F48" s="213">
        <v>45378</v>
      </c>
      <c r="G48" s="219">
        <v>2.2200000000000002</v>
      </c>
      <c r="H48" s="650" t="s">
        <v>217</v>
      </c>
      <c r="I48" s="639"/>
      <c r="J48" s="640"/>
    </row>
    <row r="49" spans="1:10" ht="13.5" customHeight="1" x14ac:dyDescent="0.25">
      <c r="A49" s="213">
        <v>45357</v>
      </c>
      <c r="B49" s="218">
        <v>370</v>
      </c>
      <c r="C49" s="482" t="s">
        <v>529</v>
      </c>
      <c r="D49" s="482"/>
      <c r="E49" s="482"/>
      <c r="F49" s="213">
        <v>45379</v>
      </c>
      <c r="G49" s="218">
        <v>370</v>
      </c>
      <c r="H49" s="491" t="s">
        <v>529</v>
      </c>
      <c r="I49" s="512"/>
      <c r="J49" s="543"/>
    </row>
    <row r="50" spans="1:10" ht="13.5" customHeight="1" x14ac:dyDescent="0.25">
      <c r="A50" s="213">
        <v>45357</v>
      </c>
      <c r="B50" s="218">
        <v>370</v>
      </c>
      <c r="C50" s="482" t="s">
        <v>529</v>
      </c>
      <c r="D50" s="482"/>
      <c r="E50" s="482"/>
      <c r="F50" s="213">
        <v>45379</v>
      </c>
      <c r="G50" s="218">
        <v>370</v>
      </c>
      <c r="H50" s="491" t="s">
        <v>529</v>
      </c>
      <c r="I50" s="512"/>
      <c r="J50" s="543"/>
    </row>
    <row r="51" spans="1:10" ht="13.5" customHeight="1" x14ac:dyDescent="0.25">
      <c r="A51" s="213">
        <v>45359</v>
      </c>
      <c r="B51" s="218">
        <v>370</v>
      </c>
      <c r="C51" s="482" t="s">
        <v>529</v>
      </c>
      <c r="D51" s="482"/>
      <c r="E51" s="482"/>
      <c r="F51" s="213">
        <v>45379</v>
      </c>
      <c r="G51" s="218">
        <v>370</v>
      </c>
      <c r="H51" s="491" t="s">
        <v>529</v>
      </c>
      <c r="I51" s="512"/>
      <c r="J51" s="543"/>
    </row>
    <row r="52" spans="1:10" ht="13.5" customHeight="1" x14ac:dyDescent="0.25">
      <c r="A52" s="213">
        <v>45359</v>
      </c>
      <c r="B52" s="218">
        <v>205</v>
      </c>
      <c r="C52" s="482" t="s">
        <v>239</v>
      </c>
      <c r="D52" s="482"/>
      <c r="E52" s="482"/>
      <c r="F52" s="213">
        <v>45379</v>
      </c>
      <c r="G52" s="218">
        <v>224.25</v>
      </c>
      <c r="H52" s="482" t="s">
        <v>1058</v>
      </c>
      <c r="I52" s="482"/>
      <c r="J52" s="482"/>
    </row>
    <row r="53" spans="1:10" ht="13.5" customHeight="1" x14ac:dyDescent="0.25">
      <c r="A53" s="213">
        <v>45359</v>
      </c>
      <c r="B53" s="219">
        <v>5000</v>
      </c>
      <c r="C53" s="491" t="s">
        <v>628</v>
      </c>
      <c r="D53" s="512"/>
      <c r="E53" s="543"/>
      <c r="F53" s="213">
        <v>45380</v>
      </c>
      <c r="G53" s="218">
        <v>370</v>
      </c>
      <c r="H53" s="482" t="s">
        <v>529</v>
      </c>
      <c r="I53" s="482"/>
      <c r="J53" s="482"/>
    </row>
    <row r="54" spans="1:10" ht="13.5" customHeight="1" x14ac:dyDescent="0.25">
      <c r="A54" s="213">
        <v>45359</v>
      </c>
      <c r="B54" s="219">
        <v>8.86</v>
      </c>
      <c r="C54" s="626" t="s">
        <v>217</v>
      </c>
      <c r="D54" s="626"/>
      <c r="E54" s="626"/>
      <c r="F54" s="213">
        <v>45380</v>
      </c>
      <c r="G54" s="218">
        <v>370</v>
      </c>
      <c r="H54" s="482" t="s">
        <v>529</v>
      </c>
      <c r="I54" s="482"/>
      <c r="J54" s="482"/>
    </row>
    <row r="55" spans="1:10" ht="13.5" customHeight="1" x14ac:dyDescent="0.25">
      <c r="A55" s="213">
        <v>45359</v>
      </c>
      <c r="B55" s="219">
        <v>4.43</v>
      </c>
      <c r="C55" s="626" t="s">
        <v>217</v>
      </c>
      <c r="D55" s="626"/>
      <c r="E55" s="626"/>
      <c r="F55" s="213">
        <v>45380</v>
      </c>
      <c r="G55" s="218">
        <v>5666</v>
      </c>
      <c r="H55" s="482" t="s">
        <v>289</v>
      </c>
      <c r="I55" s="482"/>
      <c r="J55" s="482"/>
    </row>
    <row r="56" spans="1:10" ht="13.5" customHeight="1" x14ac:dyDescent="0.25">
      <c r="A56" s="213">
        <v>45359</v>
      </c>
      <c r="B56" s="218">
        <v>1692</v>
      </c>
      <c r="C56" s="482" t="s">
        <v>1006</v>
      </c>
      <c r="D56" s="482"/>
      <c r="E56" s="482"/>
      <c r="F56" s="213">
        <v>45380</v>
      </c>
      <c r="G56" s="219">
        <v>8.86</v>
      </c>
      <c r="H56" s="626" t="s">
        <v>217</v>
      </c>
      <c r="I56" s="626"/>
      <c r="J56" s="626"/>
    </row>
    <row r="57" spans="1:10" ht="13.5" customHeight="1" x14ac:dyDescent="0.25">
      <c r="A57" s="213">
        <v>45361</v>
      </c>
      <c r="B57" s="218">
        <v>370</v>
      </c>
      <c r="C57" s="482" t="s">
        <v>529</v>
      </c>
      <c r="D57" s="482"/>
      <c r="E57" s="482"/>
      <c r="F57" s="213">
        <v>45380</v>
      </c>
      <c r="G57" s="218">
        <v>5666</v>
      </c>
      <c r="H57" s="482" t="s">
        <v>1220</v>
      </c>
      <c r="I57" s="482"/>
      <c r="J57" s="482"/>
    </row>
    <row r="58" spans="1:10" ht="13.5" customHeight="1" x14ac:dyDescent="0.25">
      <c r="A58" s="213">
        <v>45362</v>
      </c>
      <c r="B58" s="218">
        <v>298</v>
      </c>
      <c r="C58" s="482" t="s">
        <v>273</v>
      </c>
      <c r="D58" s="482"/>
      <c r="E58" s="482"/>
      <c r="F58" s="213">
        <v>45380</v>
      </c>
      <c r="G58" s="219">
        <v>8.86</v>
      </c>
      <c r="H58" s="626" t="s">
        <v>217</v>
      </c>
      <c r="I58" s="626"/>
      <c r="J58" s="626"/>
    </row>
    <row r="59" spans="1:10" ht="13.5" customHeight="1" x14ac:dyDescent="0.25">
      <c r="A59" s="213">
        <v>45362</v>
      </c>
      <c r="B59" s="218">
        <v>2500</v>
      </c>
      <c r="C59" s="482" t="s">
        <v>1006</v>
      </c>
      <c r="D59" s="482"/>
      <c r="E59" s="482"/>
      <c r="F59" s="213">
        <v>45380</v>
      </c>
      <c r="G59" s="218">
        <v>5666</v>
      </c>
      <c r="H59" s="482" t="s">
        <v>1219</v>
      </c>
      <c r="I59" s="482"/>
      <c r="J59" s="482"/>
    </row>
    <row r="60" spans="1:10" ht="13.5" customHeight="1" x14ac:dyDescent="0.25">
      <c r="A60" s="213">
        <v>45362</v>
      </c>
      <c r="B60" s="219">
        <v>4.43</v>
      </c>
      <c r="C60" s="626" t="s">
        <v>217</v>
      </c>
      <c r="D60" s="626"/>
      <c r="E60" s="626"/>
      <c r="F60" s="213">
        <v>45380</v>
      </c>
      <c r="G60" s="219">
        <v>8.86</v>
      </c>
      <c r="H60" s="626" t="s">
        <v>217</v>
      </c>
      <c r="I60" s="626"/>
      <c r="J60" s="626"/>
    </row>
    <row r="61" spans="1:10" ht="13.5" customHeight="1" x14ac:dyDescent="0.25">
      <c r="A61" s="213">
        <v>45364</v>
      </c>
      <c r="B61" s="218">
        <v>370</v>
      </c>
      <c r="C61" s="482" t="s">
        <v>529</v>
      </c>
      <c r="D61" s="482"/>
      <c r="E61" s="482"/>
      <c r="F61" s="213">
        <v>45380</v>
      </c>
      <c r="G61" s="219">
        <v>17002</v>
      </c>
      <c r="H61" s="482" t="s">
        <v>692</v>
      </c>
      <c r="I61" s="482"/>
      <c r="J61" s="482"/>
    </row>
    <row r="62" spans="1:10" ht="13.5" customHeight="1" x14ac:dyDescent="0.25">
      <c r="A62" s="213">
        <v>45365</v>
      </c>
      <c r="B62" s="218">
        <v>370</v>
      </c>
      <c r="C62" s="482" t="s">
        <v>529</v>
      </c>
      <c r="D62" s="482"/>
      <c r="E62" s="482"/>
      <c r="F62" s="213">
        <v>45380</v>
      </c>
      <c r="G62" s="219">
        <v>4.43</v>
      </c>
      <c r="H62" s="626" t="s">
        <v>217</v>
      </c>
      <c r="I62" s="626"/>
      <c r="J62" s="626"/>
    </row>
    <row r="63" spans="1:10" ht="13.5" customHeight="1" x14ac:dyDescent="0.25">
      <c r="A63" s="213">
        <v>45365</v>
      </c>
      <c r="B63" s="218">
        <v>500</v>
      </c>
      <c r="C63" s="482" t="s">
        <v>1006</v>
      </c>
      <c r="D63" s="482"/>
      <c r="E63" s="482"/>
      <c r="F63" s="213">
        <v>45381</v>
      </c>
      <c r="G63" s="218">
        <v>370</v>
      </c>
      <c r="H63" s="482" t="s">
        <v>529</v>
      </c>
      <c r="I63" s="482"/>
      <c r="J63" s="482"/>
    </row>
    <row r="64" spans="1:10" ht="13.5" customHeight="1" x14ac:dyDescent="0.25">
      <c r="A64" s="213">
        <v>45365</v>
      </c>
      <c r="B64" s="219">
        <v>4.43</v>
      </c>
      <c r="C64" s="626" t="s">
        <v>217</v>
      </c>
      <c r="D64" s="626"/>
      <c r="E64" s="626"/>
      <c r="F64" s="213">
        <v>45381</v>
      </c>
      <c r="G64" s="218">
        <v>370</v>
      </c>
      <c r="H64" s="482" t="s">
        <v>529</v>
      </c>
      <c r="I64" s="482"/>
      <c r="J64" s="482"/>
    </row>
    <row r="65" spans="1:10" ht="13.5" customHeight="1" x14ac:dyDescent="0.25">
      <c r="A65" s="213">
        <v>45365</v>
      </c>
      <c r="B65" s="219">
        <v>2.2200000000000002</v>
      </c>
      <c r="C65" s="626" t="s">
        <v>217</v>
      </c>
      <c r="D65" s="626"/>
      <c r="E65" s="626"/>
      <c r="F65" s="213">
        <v>45382</v>
      </c>
      <c r="G65" s="218">
        <v>370</v>
      </c>
      <c r="H65" s="482" t="s">
        <v>529</v>
      </c>
      <c r="I65" s="482"/>
      <c r="J65" s="482"/>
    </row>
    <row r="66" spans="1:10" ht="13.5" customHeight="1" x14ac:dyDescent="0.25">
      <c r="A66" s="213">
        <v>45365</v>
      </c>
      <c r="B66" s="219">
        <v>1128</v>
      </c>
      <c r="C66" s="626" t="s">
        <v>1236</v>
      </c>
      <c r="D66" s="626"/>
      <c r="E66" s="626"/>
      <c r="F66" s="213">
        <v>45382</v>
      </c>
      <c r="G66" s="218">
        <v>370</v>
      </c>
      <c r="H66" s="482" t="s">
        <v>529</v>
      </c>
      <c r="I66" s="482"/>
      <c r="J66" s="482"/>
    </row>
    <row r="67" spans="1:10" ht="13.5" customHeight="1" x14ac:dyDescent="0.25">
      <c r="A67" s="213">
        <v>45366</v>
      </c>
      <c r="B67" s="218">
        <v>6221</v>
      </c>
      <c r="C67" s="482" t="s">
        <v>1025</v>
      </c>
      <c r="D67" s="482"/>
      <c r="E67" s="482"/>
      <c r="F67" s="213">
        <v>45382</v>
      </c>
      <c r="G67" s="218">
        <v>370</v>
      </c>
      <c r="H67" s="482" t="s">
        <v>529</v>
      </c>
      <c r="I67" s="482"/>
      <c r="J67" s="482"/>
    </row>
    <row r="68" spans="1:10" ht="13.5" customHeight="1" x14ac:dyDescent="0.25">
      <c r="A68" s="213">
        <v>45367</v>
      </c>
      <c r="B68" s="218">
        <v>370</v>
      </c>
      <c r="C68" s="482" t="s">
        <v>529</v>
      </c>
      <c r="D68" s="482"/>
      <c r="E68" s="482"/>
      <c r="F68" s="213">
        <v>45382</v>
      </c>
      <c r="G68" s="218">
        <v>370</v>
      </c>
      <c r="H68" s="482" t="s">
        <v>529</v>
      </c>
      <c r="I68" s="482"/>
      <c r="J68" s="482"/>
    </row>
    <row r="69" spans="1:10" ht="13.5" customHeight="1" x14ac:dyDescent="0.25">
      <c r="A69" s="213">
        <v>45367</v>
      </c>
      <c r="B69" s="218">
        <v>370</v>
      </c>
      <c r="C69" s="482" t="s">
        <v>529</v>
      </c>
      <c r="D69" s="482"/>
      <c r="E69" s="482"/>
      <c r="F69" s="213"/>
      <c r="G69" s="218"/>
      <c r="H69" s="482"/>
      <c r="I69" s="482"/>
      <c r="J69" s="482"/>
    </row>
    <row r="71" spans="1:10" ht="21" customHeight="1" x14ac:dyDescent="0.25">
      <c r="A71" s="691" t="s">
        <v>1250</v>
      </c>
      <c r="B71" s="691"/>
      <c r="C71" s="691"/>
      <c r="D71" s="691"/>
      <c r="E71" s="691"/>
      <c r="F71" s="691"/>
      <c r="G71" s="691"/>
      <c r="H71" s="691"/>
      <c r="I71" s="691"/>
      <c r="J71" s="691"/>
    </row>
    <row r="72" spans="1:10" x14ac:dyDescent="0.25">
      <c r="A72" s="692" t="s">
        <v>1224</v>
      </c>
      <c r="B72" s="692"/>
      <c r="C72" s="692"/>
      <c r="D72" s="692"/>
      <c r="E72" s="692"/>
      <c r="F72" s="692"/>
      <c r="G72" s="692"/>
      <c r="H72" s="692"/>
      <c r="I72" s="692"/>
      <c r="J72" s="692"/>
    </row>
    <row r="73" spans="1:10" x14ac:dyDescent="0.25">
      <c r="B73" s="692" t="s">
        <v>1225</v>
      </c>
      <c r="C73" s="692"/>
      <c r="F73" s="693" t="s">
        <v>1226</v>
      </c>
      <c r="G73" s="693"/>
      <c r="H73" s="693" t="s">
        <v>1227</v>
      </c>
      <c r="I73" s="693"/>
    </row>
  </sheetData>
  <mergeCells count="135">
    <mergeCell ref="H42:J42"/>
    <mergeCell ref="H43:J43"/>
    <mergeCell ref="H44:J44"/>
    <mergeCell ref="C60:E60"/>
    <mergeCell ref="C61:E61"/>
    <mergeCell ref="C62:E62"/>
    <mergeCell ref="C63:E63"/>
    <mergeCell ref="C64:E64"/>
    <mergeCell ref="C65:E65"/>
    <mergeCell ref="H48:J48"/>
    <mergeCell ref="C49:E49"/>
    <mergeCell ref="H49:J49"/>
    <mergeCell ref="C50:E50"/>
    <mergeCell ref="H50:J50"/>
    <mergeCell ref="H45:J45"/>
    <mergeCell ref="H46:J46"/>
    <mergeCell ref="H47:J47"/>
    <mergeCell ref="C54:E54"/>
    <mergeCell ref="H54:J54"/>
    <mergeCell ref="C55:E55"/>
    <mergeCell ref="H55:J55"/>
    <mergeCell ref="C56:E56"/>
    <mergeCell ref="H56:J56"/>
    <mergeCell ref="C51:E51"/>
    <mergeCell ref="C66:E66"/>
    <mergeCell ref="C67:E67"/>
    <mergeCell ref="C68:E68"/>
    <mergeCell ref="C69:E69"/>
    <mergeCell ref="A5:J5"/>
    <mergeCell ref="B7:I7"/>
    <mergeCell ref="B8:G8"/>
    <mergeCell ref="H8:I8"/>
    <mergeCell ref="B9:C10"/>
    <mergeCell ref="D9:F10"/>
    <mergeCell ref="G9:I10"/>
    <mergeCell ref="H60:J60"/>
    <mergeCell ref="H61:J61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B13:C13"/>
    <mergeCell ref="D13:F13"/>
    <mergeCell ref="G13:I13"/>
    <mergeCell ref="B14:C14"/>
    <mergeCell ref="D14:F14"/>
    <mergeCell ref="G14:I14"/>
    <mergeCell ref="B18:C18"/>
    <mergeCell ref="D18:F18"/>
    <mergeCell ref="G18:I18"/>
    <mergeCell ref="C24:E24"/>
    <mergeCell ref="H24:J24"/>
    <mergeCell ref="C25:E25"/>
    <mergeCell ref="H25:J25"/>
    <mergeCell ref="C26:E26"/>
    <mergeCell ref="H26:J26"/>
    <mergeCell ref="C32:E32"/>
    <mergeCell ref="C36:E36"/>
    <mergeCell ref="C37:E37"/>
    <mergeCell ref="C38:E38"/>
    <mergeCell ref="C33:E33"/>
    <mergeCell ref="B11:C11"/>
    <mergeCell ref="D11:F11"/>
    <mergeCell ref="G11:I11"/>
    <mergeCell ref="B12:C12"/>
    <mergeCell ref="D12:F12"/>
    <mergeCell ref="G12:I12"/>
    <mergeCell ref="B17:C17"/>
    <mergeCell ref="D17:F17"/>
    <mergeCell ref="G17:I17"/>
    <mergeCell ref="B15:C15"/>
    <mergeCell ref="D15:F15"/>
    <mergeCell ref="G15:I15"/>
    <mergeCell ref="B16:C16"/>
    <mergeCell ref="D16:F16"/>
    <mergeCell ref="G16:I16"/>
    <mergeCell ref="O19:O21"/>
    <mergeCell ref="A20:J20"/>
    <mergeCell ref="A21:J21"/>
    <mergeCell ref="C22:E22"/>
    <mergeCell ref="H22:J22"/>
    <mergeCell ref="C23:E23"/>
    <mergeCell ref="H23:J23"/>
    <mergeCell ref="C30:E30"/>
    <mergeCell ref="C31:E31"/>
    <mergeCell ref="C27:E27"/>
    <mergeCell ref="C28:E28"/>
    <mergeCell ref="C29:E29"/>
    <mergeCell ref="C34:E34"/>
    <mergeCell ref="C35:E35"/>
    <mergeCell ref="C42:E42"/>
    <mergeCell ref="C43:E43"/>
    <mergeCell ref="C44:E44"/>
    <mergeCell ref="C39:E39"/>
    <mergeCell ref="C40:E40"/>
    <mergeCell ref="C41:E41"/>
    <mergeCell ref="C48:E48"/>
    <mergeCell ref="C45:E45"/>
    <mergeCell ref="C46:E46"/>
    <mergeCell ref="C47:E47"/>
    <mergeCell ref="H51:J51"/>
    <mergeCell ref="C52:E52"/>
    <mergeCell ref="H52:J52"/>
    <mergeCell ref="C53:E53"/>
    <mergeCell ref="H53:J53"/>
    <mergeCell ref="A71:J71"/>
    <mergeCell ref="A72:J72"/>
    <mergeCell ref="B73:C73"/>
    <mergeCell ref="F73:G73"/>
    <mergeCell ref="H73:I73"/>
    <mergeCell ref="C57:E57"/>
    <mergeCell ref="H57:J57"/>
    <mergeCell ref="C58:E58"/>
    <mergeCell ref="H58:J58"/>
    <mergeCell ref="C59:E59"/>
    <mergeCell ref="H59:J59"/>
    <mergeCell ref="H62:J62"/>
    <mergeCell ref="H63:J63"/>
    <mergeCell ref="H64:J64"/>
    <mergeCell ref="H65:J65"/>
    <mergeCell ref="H66:J66"/>
    <mergeCell ref="H67:J67"/>
    <mergeCell ref="H68:J68"/>
    <mergeCell ref="H69:J69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62"/>
  <sheetViews>
    <sheetView topLeftCell="A16" zoomScaleNormal="100" workbookViewId="0">
      <selection activeCell="C27" sqref="C27:E27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9.140625" style="125"/>
    <col min="13" max="16" width="9.5703125" style="125" bestFit="1" customWidth="1"/>
    <col min="17" max="16384" width="9.140625" style="125"/>
  </cols>
  <sheetData>
    <row r="5" spans="1:17" ht="15.75" x14ac:dyDescent="0.25">
      <c r="A5" s="682" t="s">
        <v>1251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1240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1252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1241</v>
      </c>
      <c r="C11" s="664"/>
      <c r="D11" s="666">
        <v>498432.71</v>
      </c>
      <c r="E11" s="667"/>
      <c r="F11" s="681"/>
      <c r="G11" s="666">
        <v>100772.13</v>
      </c>
      <c r="H11" s="667"/>
      <c r="I11" s="668"/>
    </row>
    <row r="12" spans="1:17" x14ac:dyDescent="0.25">
      <c r="B12" s="585" t="s">
        <v>3</v>
      </c>
      <c r="C12" s="665"/>
      <c r="D12" s="669">
        <f>117538.92+69047.32+(4918+6369.27)</f>
        <v>197873.50999999998</v>
      </c>
      <c r="E12" s="360"/>
      <c r="F12" s="541"/>
      <c r="G12" s="669">
        <v>0</v>
      </c>
      <c r="H12" s="360"/>
      <c r="I12" s="662"/>
      <c r="N12" s="201"/>
      <c r="O12" s="201"/>
      <c r="P12" s="201"/>
      <c r="Q12" s="201"/>
    </row>
    <row r="13" spans="1:17" x14ac:dyDescent="0.25">
      <c r="B13" s="585" t="s">
        <v>625</v>
      </c>
      <c r="C13" s="665"/>
      <c r="D13" s="669">
        <f>147.28+50.55</f>
        <v>197.82999999999998</v>
      </c>
      <c r="E13" s="360"/>
      <c r="F13" s="541"/>
      <c r="G13" s="669">
        <v>0</v>
      </c>
      <c r="H13" s="360"/>
      <c r="I13" s="662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4074.94</v>
      </c>
      <c r="H14" s="360"/>
      <c r="I14" s="662"/>
    </row>
    <row r="15" spans="1:17" x14ac:dyDescent="0.25">
      <c r="B15" s="585" t="s">
        <v>996</v>
      </c>
      <c r="C15" s="665"/>
      <c r="D15" s="669">
        <v>100</v>
      </c>
      <c r="E15" s="360"/>
      <c r="F15" s="541"/>
      <c r="G15" s="669">
        <v>0</v>
      </c>
      <c r="H15" s="360"/>
      <c r="I15" s="662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0</v>
      </c>
      <c r="H16" s="360"/>
      <c r="I16" s="662"/>
    </row>
    <row r="17" spans="1:16" x14ac:dyDescent="0.25">
      <c r="B17" s="585" t="s">
        <v>6</v>
      </c>
      <c r="C17" s="665"/>
      <c r="D17" s="669">
        <f>208485.86+442500</f>
        <v>650985.86</v>
      </c>
      <c r="E17" s="360"/>
      <c r="F17" s="541"/>
      <c r="G17" s="669">
        <v>203.75</v>
      </c>
      <c r="H17" s="360"/>
      <c r="I17" s="662"/>
      <c r="O17" s="201"/>
    </row>
    <row r="18" spans="1:16" ht="36.75" customHeight="1" thickBot="1" x14ac:dyDescent="0.3">
      <c r="B18" s="602" t="s">
        <v>1242</v>
      </c>
      <c r="C18" s="679"/>
      <c r="D18" s="680">
        <f>D11+D12+D13+D14+D15+D16-D17</f>
        <v>45618.189999999944</v>
      </c>
      <c r="E18" s="422"/>
      <c r="F18" s="636"/>
      <c r="G18" s="680">
        <f>G11+G12+G13+G14+G15+G16-G17</f>
        <v>104643.32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687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0"/>
      <c r="F21" s="630"/>
      <c r="G21" s="630"/>
      <c r="H21" s="630"/>
      <c r="I21" s="630"/>
      <c r="J21" s="631"/>
      <c r="M21" s="201"/>
      <c r="O21" s="687"/>
    </row>
    <row r="22" spans="1:16" x14ac:dyDescent="0.25">
      <c r="A22" s="221" t="s">
        <v>30</v>
      </c>
      <c r="B22" s="221" t="s">
        <v>31</v>
      </c>
      <c r="C22" s="458" t="s">
        <v>32</v>
      </c>
      <c r="D22" s="683"/>
      <c r="E22" s="683"/>
      <c r="F22" s="221" t="s">
        <v>30</v>
      </c>
      <c r="G22" s="221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45383</v>
      </c>
      <c r="B23" s="218">
        <v>370</v>
      </c>
      <c r="C23" s="482" t="s">
        <v>529</v>
      </c>
      <c r="D23" s="482"/>
      <c r="E23" s="482"/>
      <c r="F23" s="213">
        <v>45397</v>
      </c>
      <c r="G23" s="218">
        <v>203.75</v>
      </c>
      <c r="H23" s="491" t="s">
        <v>1106</v>
      </c>
      <c r="I23" s="512"/>
      <c r="J23" s="543"/>
    </row>
    <row r="24" spans="1:16" ht="14.25" customHeight="1" x14ac:dyDescent="0.25">
      <c r="A24" s="213">
        <v>45383</v>
      </c>
      <c r="B24" s="218">
        <v>370</v>
      </c>
      <c r="C24" s="482" t="s">
        <v>529</v>
      </c>
      <c r="D24" s="482"/>
      <c r="E24" s="482"/>
      <c r="F24" s="213"/>
      <c r="G24" s="218"/>
      <c r="H24" s="491"/>
      <c r="I24" s="512"/>
      <c r="J24" s="543"/>
    </row>
    <row r="25" spans="1:16" ht="14.25" customHeight="1" x14ac:dyDescent="0.25">
      <c r="A25" s="213">
        <v>45383</v>
      </c>
      <c r="B25" s="218">
        <v>73127.149999999994</v>
      </c>
      <c r="C25" s="608" t="s">
        <v>343</v>
      </c>
      <c r="D25" s="608"/>
      <c r="E25" s="608"/>
      <c r="F25" s="213"/>
      <c r="G25" s="218"/>
      <c r="H25" s="491"/>
      <c r="I25" s="512"/>
      <c r="J25" s="543"/>
    </row>
    <row r="26" spans="1:16" ht="14.25" customHeight="1" x14ac:dyDescent="0.25">
      <c r="A26" s="213">
        <v>45384</v>
      </c>
      <c r="B26" s="218">
        <v>370</v>
      </c>
      <c r="C26" s="482" t="s">
        <v>529</v>
      </c>
      <c r="D26" s="482"/>
      <c r="E26" s="482"/>
      <c r="F26" s="213"/>
      <c r="G26" s="219"/>
      <c r="H26" s="650"/>
      <c r="I26" s="639"/>
      <c r="J26" s="640"/>
    </row>
    <row r="27" spans="1:16" ht="14.25" customHeight="1" x14ac:dyDescent="0.25">
      <c r="A27" s="213">
        <v>45384</v>
      </c>
      <c r="B27" s="218">
        <v>320.02</v>
      </c>
      <c r="C27" s="626" t="s">
        <v>1243</v>
      </c>
      <c r="D27" s="626"/>
      <c r="E27" s="626"/>
      <c r="F27" s="213"/>
      <c r="G27" s="218"/>
      <c r="H27" s="491"/>
      <c r="I27" s="512"/>
      <c r="J27" s="543"/>
    </row>
    <row r="28" spans="1:16" ht="14.25" customHeight="1" x14ac:dyDescent="0.25">
      <c r="A28" s="213">
        <v>45384</v>
      </c>
      <c r="B28" s="219">
        <v>4.43</v>
      </c>
      <c r="C28" s="626" t="s">
        <v>217</v>
      </c>
      <c r="D28" s="626"/>
      <c r="E28" s="626"/>
      <c r="F28" s="213"/>
      <c r="G28" s="218"/>
      <c r="H28" s="491"/>
      <c r="I28" s="512"/>
      <c r="J28" s="543"/>
    </row>
    <row r="29" spans="1:16" ht="14.25" customHeight="1" x14ac:dyDescent="0.25">
      <c r="A29" s="213">
        <v>45384</v>
      </c>
      <c r="B29" s="218">
        <v>100000</v>
      </c>
      <c r="C29" s="491" t="s">
        <v>1244</v>
      </c>
      <c r="D29" s="512"/>
      <c r="E29" s="543"/>
      <c r="F29" s="213"/>
      <c r="G29" s="219"/>
      <c r="H29" s="650"/>
      <c r="I29" s="639"/>
      <c r="J29" s="640"/>
    </row>
    <row r="30" spans="1:16" ht="14.25" customHeight="1" x14ac:dyDescent="0.25">
      <c r="A30" s="213">
        <v>45384</v>
      </c>
      <c r="B30" s="219">
        <v>8.8699999999999992</v>
      </c>
      <c r="C30" s="626" t="s">
        <v>217</v>
      </c>
      <c r="D30" s="626"/>
      <c r="E30" s="626"/>
      <c r="F30" s="213"/>
      <c r="G30" s="219"/>
      <c r="H30" s="650"/>
      <c r="I30" s="639"/>
      <c r="J30" s="640"/>
    </row>
    <row r="31" spans="1:16" ht="13.5" customHeight="1" x14ac:dyDescent="0.25">
      <c r="A31" s="213">
        <v>45385</v>
      </c>
      <c r="B31" s="218">
        <v>150000</v>
      </c>
      <c r="C31" s="491" t="s">
        <v>1244</v>
      </c>
      <c r="D31" s="512"/>
      <c r="E31" s="543"/>
      <c r="F31" s="213"/>
      <c r="G31" s="218"/>
      <c r="H31" s="491"/>
      <c r="I31" s="512"/>
      <c r="J31" s="543"/>
    </row>
    <row r="32" spans="1:16" ht="13.5" customHeight="1" x14ac:dyDescent="0.25">
      <c r="A32" s="213">
        <v>45385</v>
      </c>
      <c r="B32" s="219">
        <v>8.86</v>
      </c>
      <c r="C32" s="626" t="s">
        <v>217</v>
      </c>
      <c r="D32" s="626"/>
      <c r="E32" s="626"/>
      <c r="F32" s="213"/>
      <c r="G32" s="218"/>
      <c r="H32" s="491"/>
      <c r="I32" s="512"/>
      <c r="J32" s="543"/>
    </row>
    <row r="33" spans="1:10" ht="13.5" customHeight="1" x14ac:dyDescent="0.25">
      <c r="A33" s="213">
        <v>45385</v>
      </c>
      <c r="B33" s="218">
        <v>40000</v>
      </c>
      <c r="C33" s="491" t="s">
        <v>1244</v>
      </c>
      <c r="D33" s="512"/>
      <c r="E33" s="543"/>
      <c r="F33" s="213"/>
      <c r="G33" s="219"/>
      <c r="H33" s="650"/>
      <c r="I33" s="639"/>
      <c r="J33" s="640"/>
    </row>
    <row r="34" spans="1:10" ht="13.5" customHeight="1" x14ac:dyDescent="0.25">
      <c r="A34" s="213">
        <v>45385</v>
      </c>
      <c r="B34" s="219">
        <v>8.86</v>
      </c>
      <c r="C34" s="626" t="s">
        <v>217</v>
      </c>
      <c r="D34" s="626"/>
      <c r="E34" s="626"/>
      <c r="F34" s="213"/>
      <c r="G34" s="218"/>
      <c r="H34" s="491"/>
      <c r="I34" s="512"/>
      <c r="J34" s="543"/>
    </row>
    <row r="35" spans="1:10" ht="13.5" customHeight="1" x14ac:dyDescent="0.25">
      <c r="A35" s="213">
        <v>45386</v>
      </c>
      <c r="B35" s="218">
        <v>370</v>
      </c>
      <c r="C35" s="482" t="s">
        <v>529</v>
      </c>
      <c r="D35" s="482"/>
      <c r="E35" s="482"/>
      <c r="F35" s="213"/>
      <c r="G35" s="218"/>
      <c r="H35" s="491"/>
      <c r="I35" s="512"/>
      <c r="J35" s="543"/>
    </row>
    <row r="36" spans="1:10" ht="13.5" customHeight="1" x14ac:dyDescent="0.25">
      <c r="A36" s="213">
        <v>45386</v>
      </c>
      <c r="B36" s="219">
        <v>16560</v>
      </c>
      <c r="C36" s="626" t="s">
        <v>1245</v>
      </c>
      <c r="D36" s="626"/>
      <c r="E36" s="626"/>
      <c r="F36" s="213"/>
      <c r="G36" s="218"/>
      <c r="H36" s="491"/>
      <c r="I36" s="512"/>
      <c r="J36" s="543"/>
    </row>
    <row r="37" spans="1:10" ht="13.5" customHeight="1" x14ac:dyDescent="0.25">
      <c r="A37" s="213">
        <v>45386</v>
      </c>
      <c r="B37" s="219">
        <v>8.86</v>
      </c>
      <c r="C37" s="626" t="s">
        <v>217</v>
      </c>
      <c r="D37" s="626"/>
      <c r="E37" s="626"/>
      <c r="F37" s="213"/>
      <c r="G37" s="219"/>
      <c r="H37" s="650"/>
      <c r="I37" s="639"/>
      <c r="J37" s="640"/>
    </row>
    <row r="38" spans="1:10" ht="13.5" customHeight="1" x14ac:dyDescent="0.25">
      <c r="A38" s="213">
        <v>45386</v>
      </c>
      <c r="B38" s="219">
        <v>8500</v>
      </c>
      <c r="C38" s="626" t="s">
        <v>1246</v>
      </c>
      <c r="D38" s="626"/>
      <c r="E38" s="626"/>
      <c r="F38" s="213"/>
      <c r="G38" s="218"/>
      <c r="H38" s="491"/>
      <c r="I38" s="512"/>
      <c r="J38" s="543"/>
    </row>
    <row r="39" spans="1:10" ht="13.5" customHeight="1" x14ac:dyDescent="0.25">
      <c r="A39" s="213">
        <v>45386</v>
      </c>
      <c r="B39" s="219">
        <v>8.86</v>
      </c>
      <c r="C39" s="626" t="s">
        <v>217</v>
      </c>
      <c r="D39" s="626"/>
      <c r="E39" s="626"/>
      <c r="F39" s="213"/>
      <c r="G39" s="218"/>
      <c r="H39" s="491"/>
      <c r="I39" s="512"/>
      <c r="J39" s="543"/>
    </row>
    <row r="40" spans="1:10" ht="13.5" customHeight="1" x14ac:dyDescent="0.25">
      <c r="A40" s="213">
        <v>45388</v>
      </c>
      <c r="B40" s="218">
        <v>370</v>
      </c>
      <c r="C40" s="482" t="s">
        <v>529</v>
      </c>
      <c r="D40" s="482"/>
      <c r="E40" s="482"/>
      <c r="F40" s="213"/>
      <c r="G40" s="218"/>
      <c r="H40" s="491"/>
      <c r="I40" s="512"/>
      <c r="J40" s="543"/>
    </row>
    <row r="41" spans="1:10" ht="13.5" customHeight="1" x14ac:dyDescent="0.25">
      <c r="A41" s="213">
        <v>45389</v>
      </c>
      <c r="B41" s="218">
        <v>370</v>
      </c>
      <c r="C41" s="482" t="s">
        <v>529</v>
      </c>
      <c r="D41" s="482"/>
      <c r="E41" s="482"/>
      <c r="F41" s="213"/>
      <c r="G41" s="218"/>
      <c r="H41" s="491"/>
      <c r="I41" s="512"/>
      <c r="J41" s="543"/>
    </row>
    <row r="42" spans="1:10" ht="13.5" customHeight="1" x14ac:dyDescent="0.25">
      <c r="A42" s="213">
        <v>45390</v>
      </c>
      <c r="B42" s="219">
        <v>265</v>
      </c>
      <c r="C42" s="482" t="s">
        <v>239</v>
      </c>
      <c r="D42" s="482"/>
      <c r="E42" s="482"/>
      <c r="F42" s="213"/>
      <c r="G42" s="219"/>
      <c r="H42" s="491"/>
      <c r="I42" s="512"/>
      <c r="J42" s="543"/>
    </row>
    <row r="43" spans="1:10" ht="13.5" customHeight="1" x14ac:dyDescent="0.25">
      <c r="A43" s="213">
        <v>45395</v>
      </c>
      <c r="B43" s="218">
        <v>370</v>
      </c>
      <c r="C43" s="482" t="s">
        <v>529</v>
      </c>
      <c r="D43" s="482"/>
      <c r="E43" s="482"/>
      <c r="F43" s="213"/>
      <c r="G43" s="219"/>
      <c r="H43" s="650"/>
      <c r="I43" s="639"/>
      <c r="J43" s="640"/>
    </row>
    <row r="44" spans="1:10" ht="13.5" customHeight="1" x14ac:dyDescent="0.25">
      <c r="A44" s="213">
        <v>45397</v>
      </c>
      <c r="B44" s="219">
        <v>12438</v>
      </c>
      <c r="C44" s="491" t="s">
        <v>1025</v>
      </c>
      <c r="D44" s="512"/>
      <c r="E44" s="543"/>
      <c r="F44" s="213"/>
      <c r="G44" s="218"/>
      <c r="H44" s="491"/>
      <c r="I44" s="512"/>
      <c r="J44" s="543"/>
    </row>
    <row r="45" spans="1:10" ht="13.5" customHeight="1" x14ac:dyDescent="0.25">
      <c r="A45" s="213">
        <v>45397</v>
      </c>
      <c r="B45" s="219">
        <v>2000</v>
      </c>
      <c r="C45" s="491" t="s">
        <v>628</v>
      </c>
      <c r="D45" s="512"/>
      <c r="E45" s="543"/>
      <c r="F45" s="213"/>
      <c r="G45" s="218"/>
      <c r="H45" s="491"/>
      <c r="I45" s="512"/>
      <c r="J45" s="543"/>
    </row>
    <row r="46" spans="1:10" ht="13.5" customHeight="1" x14ac:dyDescent="0.25">
      <c r="A46" s="213">
        <v>45397</v>
      </c>
      <c r="B46" s="219">
        <v>4.43</v>
      </c>
      <c r="C46" s="626" t="s">
        <v>217</v>
      </c>
      <c r="D46" s="626"/>
      <c r="E46" s="626"/>
      <c r="F46" s="213"/>
      <c r="G46" s="219"/>
      <c r="H46" s="491"/>
      <c r="I46" s="512"/>
      <c r="J46" s="543"/>
    </row>
    <row r="47" spans="1:10" ht="13.5" customHeight="1" x14ac:dyDescent="0.25">
      <c r="A47" s="213">
        <v>45397</v>
      </c>
      <c r="B47" s="218">
        <v>500</v>
      </c>
      <c r="C47" s="491" t="s">
        <v>628</v>
      </c>
      <c r="D47" s="512"/>
      <c r="E47" s="543"/>
      <c r="F47" s="213"/>
      <c r="G47" s="218"/>
      <c r="H47" s="650"/>
      <c r="I47" s="639"/>
      <c r="J47" s="640"/>
    </row>
    <row r="48" spans="1:10" ht="13.5" customHeight="1" x14ac:dyDescent="0.25">
      <c r="A48" s="213">
        <v>45397</v>
      </c>
      <c r="B48" s="219">
        <v>4.43</v>
      </c>
      <c r="C48" s="626" t="s">
        <v>217</v>
      </c>
      <c r="D48" s="626"/>
      <c r="E48" s="626"/>
      <c r="F48" s="213"/>
      <c r="G48" s="219"/>
      <c r="H48" s="650"/>
      <c r="I48" s="639"/>
      <c r="J48" s="640"/>
    </row>
    <row r="49" spans="1:10" ht="13.5" customHeight="1" x14ac:dyDescent="0.25">
      <c r="A49" s="213">
        <v>45400</v>
      </c>
      <c r="B49" s="218">
        <v>14390.53</v>
      </c>
      <c r="C49" s="482" t="s">
        <v>1247</v>
      </c>
      <c r="D49" s="482"/>
      <c r="E49" s="482"/>
      <c r="F49" s="213"/>
      <c r="G49" s="218"/>
      <c r="H49" s="491"/>
      <c r="I49" s="512"/>
      <c r="J49" s="543"/>
    </row>
    <row r="50" spans="1:10" ht="13.5" customHeight="1" x14ac:dyDescent="0.25">
      <c r="A50" s="213">
        <v>45400</v>
      </c>
      <c r="B50" s="219">
        <v>8.86</v>
      </c>
      <c r="C50" s="626" t="s">
        <v>217</v>
      </c>
      <c r="D50" s="626"/>
      <c r="E50" s="626"/>
      <c r="F50" s="213"/>
      <c r="G50" s="218"/>
      <c r="H50" s="491"/>
      <c r="I50" s="512"/>
      <c r="J50" s="543"/>
    </row>
    <row r="51" spans="1:10" ht="13.5" customHeight="1" x14ac:dyDescent="0.25">
      <c r="A51" s="213">
        <v>45404</v>
      </c>
      <c r="B51" s="218">
        <v>150000</v>
      </c>
      <c r="C51" s="491" t="s">
        <v>1244</v>
      </c>
      <c r="D51" s="512"/>
      <c r="E51" s="543"/>
      <c r="F51" s="213"/>
      <c r="G51" s="218"/>
      <c r="H51" s="491"/>
      <c r="I51" s="512"/>
      <c r="J51" s="543"/>
    </row>
    <row r="52" spans="1:10" ht="13.5" customHeight="1" x14ac:dyDescent="0.25">
      <c r="A52" s="213">
        <v>45404</v>
      </c>
      <c r="B52" s="219">
        <v>8.86</v>
      </c>
      <c r="C52" s="626" t="s">
        <v>217</v>
      </c>
      <c r="D52" s="626"/>
      <c r="E52" s="626"/>
      <c r="F52" s="213"/>
      <c r="G52" s="218"/>
      <c r="H52" s="482"/>
      <c r="I52" s="482"/>
      <c r="J52" s="482"/>
    </row>
    <row r="53" spans="1:10" ht="13.5" customHeight="1" x14ac:dyDescent="0.25">
      <c r="A53" s="213">
        <v>45405</v>
      </c>
      <c r="B53" s="219">
        <v>2522</v>
      </c>
      <c r="C53" s="482" t="s">
        <v>1006</v>
      </c>
      <c r="D53" s="482"/>
      <c r="E53" s="482"/>
      <c r="F53" s="213"/>
      <c r="G53" s="218"/>
      <c r="H53" s="482"/>
      <c r="I53" s="482"/>
      <c r="J53" s="482"/>
    </row>
    <row r="54" spans="1:10" ht="13.5" customHeight="1" x14ac:dyDescent="0.25">
      <c r="A54" s="213">
        <v>45405</v>
      </c>
      <c r="B54" s="219">
        <v>4.43</v>
      </c>
      <c r="C54" s="626" t="s">
        <v>217</v>
      </c>
      <c r="D54" s="626"/>
      <c r="E54" s="626"/>
      <c r="F54" s="213"/>
      <c r="G54" s="218"/>
      <c r="H54" s="482"/>
      <c r="I54" s="482"/>
      <c r="J54" s="482"/>
    </row>
    <row r="55" spans="1:10" ht="13.5" customHeight="1" x14ac:dyDescent="0.25">
      <c r="A55" s="213">
        <v>45406</v>
      </c>
      <c r="B55" s="219">
        <v>1342.66</v>
      </c>
      <c r="C55" s="626" t="s">
        <v>1248</v>
      </c>
      <c r="D55" s="626"/>
      <c r="E55" s="626"/>
      <c r="F55" s="213"/>
      <c r="G55" s="218"/>
      <c r="H55" s="482"/>
      <c r="I55" s="482"/>
      <c r="J55" s="482"/>
    </row>
    <row r="56" spans="1:10" ht="13.5" customHeight="1" x14ac:dyDescent="0.25">
      <c r="A56" s="213">
        <v>45406</v>
      </c>
      <c r="B56" s="219">
        <v>4.43</v>
      </c>
      <c r="C56" s="626" t="s">
        <v>217</v>
      </c>
      <c r="D56" s="626"/>
      <c r="E56" s="626"/>
      <c r="F56" s="213"/>
      <c r="G56" s="219"/>
      <c r="H56" s="626"/>
      <c r="I56" s="626"/>
      <c r="J56" s="626"/>
    </row>
    <row r="57" spans="1:10" ht="13.5" customHeight="1" x14ac:dyDescent="0.25">
      <c r="A57" s="213">
        <v>45407</v>
      </c>
      <c r="B57" s="218">
        <v>2976.66</v>
      </c>
      <c r="C57" s="491" t="s">
        <v>776</v>
      </c>
      <c r="D57" s="512"/>
      <c r="E57" s="543"/>
      <c r="F57" s="213"/>
      <c r="G57" s="218"/>
      <c r="H57" s="482"/>
      <c r="I57" s="482"/>
      <c r="J57" s="482"/>
    </row>
    <row r="58" spans="1:10" ht="13.5" customHeight="1" x14ac:dyDescent="0.25">
      <c r="A58" s="213">
        <v>45412</v>
      </c>
      <c r="B58" s="218">
        <v>73369.66</v>
      </c>
      <c r="C58" s="608" t="s">
        <v>343</v>
      </c>
      <c r="D58" s="608"/>
      <c r="E58" s="608"/>
      <c r="F58" s="213"/>
      <c r="G58" s="219"/>
      <c r="H58" s="626"/>
      <c r="I58" s="626"/>
      <c r="J58" s="626"/>
    </row>
    <row r="60" spans="1:10" ht="21" customHeight="1" x14ac:dyDescent="0.25">
      <c r="A60" s="691" t="s">
        <v>1249</v>
      </c>
      <c r="B60" s="691"/>
      <c r="C60" s="691"/>
      <c r="D60" s="691"/>
      <c r="E60" s="691"/>
      <c r="F60" s="691"/>
      <c r="G60" s="691"/>
      <c r="H60" s="691"/>
      <c r="I60" s="691"/>
      <c r="J60" s="691"/>
    </row>
    <row r="61" spans="1:10" x14ac:dyDescent="0.25">
      <c r="A61" s="692" t="s">
        <v>1224</v>
      </c>
      <c r="B61" s="692"/>
      <c r="C61" s="692"/>
      <c r="D61" s="692"/>
      <c r="E61" s="692"/>
      <c r="F61" s="692"/>
      <c r="G61" s="692"/>
      <c r="H61" s="692"/>
      <c r="I61" s="692"/>
      <c r="J61" s="692"/>
    </row>
    <row r="62" spans="1:10" x14ac:dyDescent="0.25">
      <c r="B62" s="692" t="s">
        <v>1225</v>
      </c>
      <c r="C62" s="692"/>
      <c r="F62" s="693" t="s">
        <v>1226</v>
      </c>
      <c r="G62" s="693"/>
      <c r="H62" s="693" t="s">
        <v>1227</v>
      </c>
      <c r="I62" s="693"/>
    </row>
  </sheetData>
  <mergeCells count="113">
    <mergeCell ref="A5:J5"/>
    <mergeCell ref="B7:I7"/>
    <mergeCell ref="B8:G8"/>
    <mergeCell ref="H8:I8"/>
    <mergeCell ref="B9:C10"/>
    <mergeCell ref="D9:F10"/>
    <mergeCell ref="G9:I10"/>
    <mergeCell ref="B13:C13"/>
    <mergeCell ref="D13:F13"/>
    <mergeCell ref="G13:I13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C24:E24"/>
    <mergeCell ref="H24:J24"/>
    <mergeCell ref="C25:E25"/>
    <mergeCell ref="H25:J25"/>
    <mergeCell ref="C26:E26"/>
    <mergeCell ref="H26:J26"/>
    <mergeCell ref="O19:O21"/>
    <mergeCell ref="A20:J20"/>
    <mergeCell ref="A21:J21"/>
    <mergeCell ref="C22:E22"/>
    <mergeCell ref="H22:J22"/>
    <mergeCell ref="C23:E23"/>
    <mergeCell ref="H23:J23"/>
    <mergeCell ref="C30:E30"/>
    <mergeCell ref="H30:J30"/>
    <mergeCell ref="C31:E31"/>
    <mergeCell ref="H31:J31"/>
    <mergeCell ref="C32:E32"/>
    <mergeCell ref="H32:J32"/>
    <mergeCell ref="C27:E27"/>
    <mergeCell ref="H27:J27"/>
    <mergeCell ref="C28:E28"/>
    <mergeCell ref="H28:J28"/>
    <mergeCell ref="C29:E29"/>
    <mergeCell ref="H29:J29"/>
    <mergeCell ref="C36:E36"/>
    <mergeCell ref="H36:J36"/>
    <mergeCell ref="C37:E37"/>
    <mergeCell ref="H37:J37"/>
    <mergeCell ref="C38:E38"/>
    <mergeCell ref="H38:J38"/>
    <mergeCell ref="C33:E33"/>
    <mergeCell ref="H33:J33"/>
    <mergeCell ref="C34:E34"/>
    <mergeCell ref="H34:J34"/>
    <mergeCell ref="C35:E35"/>
    <mergeCell ref="H35:J35"/>
    <mergeCell ref="C42:E42"/>
    <mergeCell ref="H42:J42"/>
    <mergeCell ref="C43:E43"/>
    <mergeCell ref="H43:J43"/>
    <mergeCell ref="C44:E44"/>
    <mergeCell ref="H44:J44"/>
    <mergeCell ref="C39:E39"/>
    <mergeCell ref="H39:J39"/>
    <mergeCell ref="C40:E40"/>
    <mergeCell ref="H40:J40"/>
    <mergeCell ref="C41:E41"/>
    <mergeCell ref="H41:J41"/>
    <mergeCell ref="C48:E48"/>
    <mergeCell ref="H48:J48"/>
    <mergeCell ref="C49:E49"/>
    <mergeCell ref="H49:J49"/>
    <mergeCell ref="C50:E50"/>
    <mergeCell ref="H50:J50"/>
    <mergeCell ref="C45:E45"/>
    <mergeCell ref="H45:J45"/>
    <mergeCell ref="C46:E46"/>
    <mergeCell ref="H46:J46"/>
    <mergeCell ref="C47:E47"/>
    <mergeCell ref="H47:J47"/>
    <mergeCell ref="C54:E54"/>
    <mergeCell ref="H54:J54"/>
    <mergeCell ref="C55:E55"/>
    <mergeCell ref="H55:J55"/>
    <mergeCell ref="C56:E56"/>
    <mergeCell ref="H56:J56"/>
    <mergeCell ref="C51:E51"/>
    <mergeCell ref="H51:J51"/>
    <mergeCell ref="C52:E52"/>
    <mergeCell ref="H52:J52"/>
    <mergeCell ref="C53:E53"/>
    <mergeCell ref="H53:J53"/>
    <mergeCell ref="A60:J60"/>
    <mergeCell ref="A61:J61"/>
    <mergeCell ref="B62:C62"/>
    <mergeCell ref="F62:G62"/>
    <mergeCell ref="H62:I62"/>
    <mergeCell ref="C57:E57"/>
    <mergeCell ref="H57:J57"/>
    <mergeCell ref="C58:E58"/>
    <mergeCell ref="H58:J58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62"/>
  <sheetViews>
    <sheetView topLeftCell="A10" zoomScaleNormal="100" workbookViewId="0">
      <selection activeCell="A22" sqref="A22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9.140625" style="125"/>
    <col min="13" max="16" width="9.5703125" style="125" bestFit="1" customWidth="1"/>
    <col min="17" max="16384" width="9.140625" style="125"/>
  </cols>
  <sheetData>
    <row r="5" spans="1:17" ht="15.75" x14ac:dyDescent="0.25">
      <c r="A5" s="682" t="s">
        <v>1251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1240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</row>
    <row r="9" spans="1:17" x14ac:dyDescent="0.25">
      <c r="B9" s="658"/>
      <c r="C9" s="673"/>
      <c r="D9" s="675" t="s">
        <v>177</v>
      </c>
      <c r="E9" s="606"/>
      <c r="F9" s="607"/>
      <c r="G9" s="675" t="s">
        <v>1253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1241</v>
      </c>
      <c r="C11" s="664"/>
      <c r="D11" s="666">
        <v>0</v>
      </c>
      <c r="E11" s="667"/>
      <c r="F11" s="681"/>
      <c r="G11" s="666">
        <v>0</v>
      </c>
      <c r="H11" s="667"/>
      <c r="I11" s="668"/>
    </row>
    <row r="12" spans="1:17" x14ac:dyDescent="0.25">
      <c r="B12" s="585" t="s">
        <v>3</v>
      </c>
      <c r="C12" s="665"/>
      <c r="D12" s="669">
        <f>62043.45+16773.3</f>
        <v>78816.75</v>
      </c>
      <c r="E12" s="360"/>
      <c r="F12" s="541"/>
      <c r="G12" s="669">
        <f>290461.77+8644.79</f>
        <v>299106.56</v>
      </c>
      <c r="H12" s="360"/>
      <c r="I12" s="662"/>
      <c r="N12" s="201"/>
      <c r="O12" s="201"/>
      <c r="P12" s="201"/>
      <c r="Q12" s="201"/>
    </row>
    <row r="13" spans="1:17" x14ac:dyDescent="0.25">
      <c r="B13" s="585" t="s">
        <v>625</v>
      </c>
      <c r="C13" s="665"/>
      <c r="D13" s="669">
        <v>1043.1500000000001</v>
      </c>
      <c r="E13" s="360"/>
      <c r="F13" s="541"/>
      <c r="G13" s="669">
        <v>726</v>
      </c>
      <c r="H13" s="360"/>
      <c r="I13" s="662"/>
      <c r="N13" s="201"/>
      <c r="O13" s="201"/>
      <c r="P13" s="201"/>
      <c r="Q13" s="201"/>
    </row>
    <row r="14" spans="1:17" x14ac:dyDescent="0.25">
      <c r="B14" s="585" t="s">
        <v>1254</v>
      </c>
      <c r="C14" s="665"/>
      <c r="D14" s="669">
        <v>156600</v>
      </c>
      <c r="E14" s="360"/>
      <c r="F14" s="541"/>
      <c r="G14" s="669">
        <v>0</v>
      </c>
      <c r="H14" s="360"/>
      <c r="I14" s="662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0</v>
      </c>
      <c r="H15" s="360"/>
      <c r="I15" s="662"/>
    </row>
    <row r="16" spans="1:17" x14ac:dyDescent="0.25">
      <c r="B16" s="585" t="s">
        <v>1005</v>
      </c>
      <c r="C16" s="665"/>
      <c r="D16" s="669">
        <v>440000</v>
      </c>
      <c r="E16" s="360"/>
      <c r="F16" s="541"/>
      <c r="G16" s="669">
        <v>0</v>
      </c>
      <c r="H16" s="360"/>
      <c r="I16" s="662"/>
    </row>
    <row r="17" spans="1:16" x14ac:dyDescent="0.25">
      <c r="B17" s="585" t="s">
        <v>6</v>
      </c>
      <c r="C17" s="665"/>
      <c r="D17" s="669">
        <v>240781.91</v>
      </c>
      <c r="E17" s="360"/>
      <c r="F17" s="541"/>
      <c r="G17" s="669">
        <v>0</v>
      </c>
      <c r="H17" s="360"/>
      <c r="I17" s="662"/>
      <c r="O17" s="201"/>
    </row>
    <row r="18" spans="1:16" ht="36.75" customHeight="1" thickBot="1" x14ac:dyDescent="0.3">
      <c r="B18" s="602" t="s">
        <v>1242</v>
      </c>
      <c r="C18" s="679"/>
      <c r="D18" s="680">
        <f>D11+D12+D13+D14+D15+D16-D17</f>
        <v>435677.99</v>
      </c>
      <c r="E18" s="422"/>
      <c r="F18" s="636"/>
      <c r="G18" s="680">
        <f>G11+G12+G13+G14+G15+G16-G17</f>
        <v>299832.56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687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177</v>
      </c>
      <c r="B21" s="630"/>
      <c r="C21" s="630"/>
      <c r="D21" s="630"/>
      <c r="E21" s="630"/>
      <c r="F21" s="630"/>
      <c r="G21" s="630"/>
      <c r="H21" s="630"/>
      <c r="I21" s="630"/>
      <c r="J21" s="631"/>
      <c r="M21" s="201"/>
      <c r="O21" s="687"/>
    </row>
    <row r="22" spans="1:16" x14ac:dyDescent="0.25">
      <c r="A22" s="221" t="s">
        <v>30</v>
      </c>
      <c r="B22" s="221" t="s">
        <v>31</v>
      </c>
      <c r="C22" s="458" t="s">
        <v>32</v>
      </c>
      <c r="D22" s="683"/>
      <c r="E22" s="683"/>
      <c r="F22" s="221" t="s">
        <v>30</v>
      </c>
      <c r="G22" s="221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45387</v>
      </c>
      <c r="B23" s="218">
        <v>240163.44</v>
      </c>
      <c r="C23" s="626" t="s">
        <v>1255</v>
      </c>
      <c r="D23" s="626"/>
      <c r="E23" s="626"/>
      <c r="F23" s="213"/>
      <c r="G23" s="218"/>
      <c r="H23" s="491"/>
      <c r="I23" s="512"/>
      <c r="J23" s="543"/>
    </row>
    <row r="24" spans="1:16" ht="14.25" customHeight="1" x14ac:dyDescent="0.25">
      <c r="A24" s="213">
        <v>45401</v>
      </c>
      <c r="B24" s="218">
        <v>618.47</v>
      </c>
      <c r="C24" s="482" t="s">
        <v>1256</v>
      </c>
      <c r="D24" s="482"/>
      <c r="E24" s="482"/>
      <c r="F24" s="213"/>
      <c r="G24" s="218"/>
      <c r="H24" s="491"/>
      <c r="I24" s="512"/>
      <c r="J24" s="543"/>
    </row>
    <row r="25" spans="1:16" ht="14.25" customHeight="1" x14ac:dyDescent="0.25">
      <c r="A25" s="213"/>
      <c r="B25" s="218"/>
      <c r="C25" s="608"/>
      <c r="D25" s="608"/>
      <c r="E25" s="608"/>
      <c r="F25" s="213"/>
      <c r="G25" s="218"/>
      <c r="H25" s="491"/>
      <c r="I25" s="512"/>
      <c r="J25" s="543"/>
    </row>
    <row r="26" spans="1:16" ht="14.25" customHeight="1" x14ac:dyDescent="0.25">
      <c r="A26" s="213"/>
      <c r="B26" s="218"/>
      <c r="C26" s="482"/>
      <c r="D26" s="482"/>
      <c r="E26" s="482"/>
      <c r="F26" s="213"/>
      <c r="G26" s="219"/>
      <c r="H26" s="650"/>
      <c r="I26" s="639"/>
      <c r="J26" s="640"/>
    </row>
    <row r="27" spans="1:16" ht="14.25" customHeight="1" x14ac:dyDescent="0.25">
      <c r="A27" s="213"/>
      <c r="B27" s="218"/>
      <c r="C27" s="626"/>
      <c r="D27" s="626"/>
      <c r="E27" s="626"/>
      <c r="F27" s="213"/>
      <c r="G27" s="218"/>
      <c r="H27" s="491"/>
      <c r="I27" s="512"/>
      <c r="J27" s="543"/>
    </row>
    <row r="28" spans="1:16" ht="14.25" customHeight="1" x14ac:dyDescent="0.25">
      <c r="A28" s="213"/>
      <c r="B28" s="219"/>
      <c r="C28" s="626"/>
      <c r="D28" s="626"/>
      <c r="E28" s="626"/>
      <c r="F28" s="213"/>
      <c r="G28" s="218"/>
      <c r="H28" s="491"/>
      <c r="I28" s="512"/>
      <c r="J28" s="543"/>
    </row>
    <row r="29" spans="1:16" ht="14.25" customHeight="1" x14ac:dyDescent="0.25">
      <c r="A29" s="213"/>
      <c r="B29" s="218"/>
      <c r="C29" s="491"/>
      <c r="D29" s="512"/>
      <c r="E29" s="543"/>
      <c r="F29" s="213"/>
      <c r="G29" s="219"/>
      <c r="H29" s="650"/>
      <c r="I29" s="639"/>
      <c r="J29" s="640"/>
    </row>
    <row r="30" spans="1:16" ht="14.25" customHeight="1" x14ac:dyDescent="0.25">
      <c r="A30" s="213"/>
      <c r="B30" s="219"/>
      <c r="C30" s="626"/>
      <c r="D30" s="626"/>
      <c r="E30" s="626"/>
      <c r="F30" s="213"/>
      <c r="G30" s="219"/>
      <c r="H30" s="650"/>
      <c r="I30" s="639"/>
      <c r="J30" s="640"/>
    </row>
    <row r="31" spans="1:16" ht="13.5" customHeight="1" x14ac:dyDescent="0.25">
      <c r="A31" s="213"/>
      <c r="B31" s="218"/>
      <c r="C31" s="491"/>
      <c r="D31" s="512"/>
      <c r="E31" s="543"/>
      <c r="F31" s="213"/>
      <c r="G31" s="218"/>
      <c r="H31" s="491"/>
      <c r="I31" s="512"/>
      <c r="J31" s="543"/>
    </row>
    <row r="32" spans="1:16" ht="13.5" customHeight="1" x14ac:dyDescent="0.25">
      <c r="A32" s="213"/>
      <c r="B32" s="219"/>
      <c r="C32" s="626"/>
      <c r="D32" s="626"/>
      <c r="E32" s="626"/>
      <c r="F32" s="213"/>
      <c r="G32" s="218"/>
      <c r="H32" s="491"/>
      <c r="I32" s="512"/>
      <c r="J32" s="543"/>
    </row>
    <row r="33" spans="1:10" ht="13.5" customHeight="1" x14ac:dyDescent="0.25">
      <c r="A33" s="213"/>
      <c r="B33" s="218"/>
      <c r="C33" s="491"/>
      <c r="D33" s="512"/>
      <c r="E33" s="543"/>
      <c r="F33" s="213"/>
      <c r="G33" s="219"/>
      <c r="H33" s="650"/>
      <c r="I33" s="639"/>
      <c r="J33" s="640"/>
    </row>
    <row r="34" spans="1:10" ht="13.5" customHeight="1" x14ac:dyDescent="0.25">
      <c r="A34" s="213"/>
      <c r="B34" s="219"/>
      <c r="C34" s="626"/>
      <c r="D34" s="626"/>
      <c r="E34" s="626"/>
      <c r="F34" s="213"/>
      <c r="G34" s="218"/>
      <c r="H34" s="491"/>
      <c r="I34" s="512"/>
      <c r="J34" s="543"/>
    </row>
    <row r="35" spans="1:10" ht="13.5" customHeight="1" x14ac:dyDescent="0.25">
      <c r="A35" s="213"/>
      <c r="B35" s="218"/>
      <c r="C35" s="482"/>
      <c r="D35" s="482"/>
      <c r="E35" s="482"/>
      <c r="F35" s="213"/>
      <c r="G35" s="218"/>
      <c r="H35" s="491"/>
      <c r="I35" s="512"/>
      <c r="J35" s="543"/>
    </row>
    <row r="36" spans="1:10" ht="13.5" customHeight="1" x14ac:dyDescent="0.25">
      <c r="A36" s="213"/>
      <c r="B36" s="219"/>
      <c r="C36" s="626"/>
      <c r="D36" s="626"/>
      <c r="E36" s="626"/>
      <c r="F36" s="213"/>
      <c r="G36" s="218"/>
      <c r="H36" s="491"/>
      <c r="I36" s="512"/>
      <c r="J36" s="543"/>
    </row>
    <row r="37" spans="1:10" ht="13.5" customHeight="1" x14ac:dyDescent="0.25">
      <c r="A37" s="213"/>
      <c r="B37" s="219"/>
      <c r="C37" s="626"/>
      <c r="D37" s="626"/>
      <c r="E37" s="626"/>
      <c r="F37" s="213"/>
      <c r="G37" s="219"/>
      <c r="H37" s="650"/>
      <c r="I37" s="639"/>
      <c r="J37" s="640"/>
    </row>
    <row r="38" spans="1:10" ht="13.5" customHeight="1" x14ac:dyDescent="0.25">
      <c r="A38" s="213"/>
      <c r="B38" s="219"/>
      <c r="C38" s="626"/>
      <c r="D38" s="626"/>
      <c r="E38" s="626"/>
      <c r="F38" s="213"/>
      <c r="G38" s="218"/>
      <c r="H38" s="491"/>
      <c r="I38" s="512"/>
      <c r="J38" s="543"/>
    </row>
    <row r="39" spans="1:10" ht="13.5" customHeight="1" x14ac:dyDescent="0.25">
      <c r="A39" s="213"/>
      <c r="B39" s="219"/>
      <c r="C39" s="626"/>
      <c r="D39" s="626"/>
      <c r="E39" s="626"/>
      <c r="F39" s="213"/>
      <c r="G39" s="218"/>
      <c r="H39" s="491"/>
      <c r="I39" s="512"/>
      <c r="J39" s="543"/>
    </row>
    <row r="40" spans="1:10" ht="13.5" customHeight="1" x14ac:dyDescent="0.25">
      <c r="A40" s="213"/>
      <c r="B40" s="218"/>
      <c r="C40" s="482"/>
      <c r="D40" s="482"/>
      <c r="E40" s="482"/>
      <c r="F40" s="213"/>
      <c r="G40" s="218"/>
      <c r="H40" s="491"/>
      <c r="I40" s="512"/>
      <c r="J40" s="543"/>
    </row>
    <row r="41" spans="1:10" ht="13.5" customHeight="1" x14ac:dyDescent="0.25">
      <c r="A41" s="213"/>
      <c r="B41" s="218"/>
      <c r="C41" s="482"/>
      <c r="D41" s="482"/>
      <c r="E41" s="482"/>
      <c r="F41" s="213"/>
      <c r="G41" s="218"/>
      <c r="H41" s="491"/>
      <c r="I41" s="512"/>
      <c r="J41" s="543"/>
    </row>
    <row r="42" spans="1:10" ht="13.5" customHeight="1" x14ac:dyDescent="0.25">
      <c r="A42" s="213"/>
      <c r="B42" s="219"/>
      <c r="C42" s="482"/>
      <c r="D42" s="482"/>
      <c r="E42" s="482"/>
      <c r="F42" s="213"/>
      <c r="G42" s="219"/>
      <c r="H42" s="491"/>
      <c r="I42" s="512"/>
      <c r="J42" s="543"/>
    </row>
    <row r="43" spans="1:10" ht="13.5" customHeight="1" x14ac:dyDescent="0.25">
      <c r="A43" s="213"/>
      <c r="B43" s="218"/>
      <c r="C43" s="482"/>
      <c r="D43" s="482"/>
      <c r="E43" s="482"/>
      <c r="F43" s="213"/>
      <c r="G43" s="219"/>
      <c r="H43" s="650"/>
      <c r="I43" s="639"/>
      <c r="J43" s="640"/>
    </row>
    <row r="44" spans="1:10" ht="13.5" customHeight="1" x14ac:dyDescent="0.25">
      <c r="A44" s="213"/>
      <c r="B44" s="219"/>
      <c r="C44" s="491"/>
      <c r="D44" s="512"/>
      <c r="E44" s="543"/>
      <c r="F44" s="213"/>
      <c r="G44" s="218"/>
      <c r="H44" s="491"/>
      <c r="I44" s="512"/>
      <c r="J44" s="543"/>
    </row>
    <row r="45" spans="1:10" ht="13.5" customHeight="1" x14ac:dyDescent="0.25">
      <c r="A45" s="213"/>
      <c r="B45" s="219"/>
      <c r="C45" s="491"/>
      <c r="D45" s="512"/>
      <c r="E45" s="543"/>
      <c r="F45" s="213"/>
      <c r="G45" s="218"/>
      <c r="H45" s="491"/>
      <c r="I45" s="512"/>
      <c r="J45" s="543"/>
    </row>
    <row r="46" spans="1:10" ht="13.5" customHeight="1" x14ac:dyDescent="0.25">
      <c r="A46" s="213"/>
      <c r="B46" s="219"/>
      <c r="C46" s="626"/>
      <c r="D46" s="626"/>
      <c r="E46" s="626"/>
      <c r="F46" s="213"/>
      <c r="G46" s="219"/>
      <c r="H46" s="491"/>
      <c r="I46" s="512"/>
      <c r="J46" s="543"/>
    </row>
    <row r="47" spans="1:10" ht="13.5" customHeight="1" x14ac:dyDescent="0.25">
      <c r="A47" s="213"/>
      <c r="B47" s="218"/>
      <c r="C47" s="491"/>
      <c r="D47" s="512"/>
      <c r="E47" s="543"/>
      <c r="F47" s="213"/>
      <c r="G47" s="218"/>
      <c r="H47" s="650"/>
      <c r="I47" s="639"/>
      <c r="J47" s="640"/>
    </row>
    <row r="48" spans="1:10" ht="13.5" customHeight="1" x14ac:dyDescent="0.25">
      <c r="A48" s="213"/>
      <c r="B48" s="219"/>
      <c r="C48" s="626"/>
      <c r="D48" s="626"/>
      <c r="E48" s="626"/>
      <c r="F48" s="213"/>
      <c r="G48" s="219"/>
      <c r="H48" s="650"/>
      <c r="I48" s="639"/>
      <c r="J48" s="640"/>
    </row>
    <row r="49" spans="1:10" ht="13.5" customHeight="1" x14ac:dyDescent="0.25">
      <c r="A49" s="213"/>
      <c r="B49" s="218"/>
      <c r="C49" s="482"/>
      <c r="D49" s="482"/>
      <c r="E49" s="482"/>
      <c r="F49" s="213"/>
      <c r="G49" s="218"/>
      <c r="H49" s="491"/>
      <c r="I49" s="512"/>
      <c r="J49" s="543"/>
    </row>
    <row r="50" spans="1:10" ht="13.5" customHeight="1" x14ac:dyDescent="0.25">
      <c r="A50" s="213"/>
      <c r="B50" s="219"/>
      <c r="C50" s="626"/>
      <c r="D50" s="626"/>
      <c r="E50" s="626"/>
      <c r="F50" s="213"/>
      <c r="G50" s="218"/>
      <c r="H50" s="491"/>
      <c r="I50" s="512"/>
      <c r="J50" s="543"/>
    </row>
    <row r="51" spans="1:10" ht="13.5" customHeight="1" x14ac:dyDescent="0.25">
      <c r="A51" s="213"/>
      <c r="B51" s="218"/>
      <c r="C51" s="491"/>
      <c r="D51" s="512"/>
      <c r="E51" s="543"/>
      <c r="F51" s="213"/>
      <c r="G51" s="218"/>
      <c r="H51" s="491"/>
      <c r="I51" s="512"/>
      <c r="J51" s="543"/>
    </row>
    <row r="52" spans="1:10" ht="13.5" customHeight="1" x14ac:dyDescent="0.25">
      <c r="A52" s="213"/>
      <c r="B52" s="219"/>
      <c r="C52" s="626"/>
      <c r="D52" s="626"/>
      <c r="E52" s="626"/>
      <c r="F52" s="213"/>
      <c r="G52" s="218"/>
      <c r="H52" s="482"/>
      <c r="I52" s="482"/>
      <c r="J52" s="482"/>
    </row>
    <row r="53" spans="1:10" ht="13.5" customHeight="1" x14ac:dyDescent="0.25">
      <c r="A53" s="213"/>
      <c r="B53" s="219"/>
      <c r="C53" s="482"/>
      <c r="D53" s="482"/>
      <c r="E53" s="482"/>
      <c r="F53" s="213"/>
      <c r="G53" s="218"/>
      <c r="H53" s="482"/>
      <c r="I53" s="482"/>
      <c r="J53" s="482"/>
    </row>
    <row r="54" spans="1:10" ht="13.5" customHeight="1" x14ac:dyDescent="0.25">
      <c r="A54" s="213"/>
      <c r="B54" s="219"/>
      <c r="C54" s="626"/>
      <c r="D54" s="626"/>
      <c r="E54" s="626"/>
      <c r="F54" s="213"/>
      <c r="G54" s="218"/>
      <c r="H54" s="482"/>
      <c r="I54" s="482"/>
      <c r="J54" s="482"/>
    </row>
    <row r="55" spans="1:10" ht="13.5" customHeight="1" x14ac:dyDescent="0.25">
      <c r="A55" s="213"/>
      <c r="B55" s="219"/>
      <c r="C55" s="626"/>
      <c r="D55" s="626"/>
      <c r="E55" s="626"/>
      <c r="F55" s="213"/>
      <c r="G55" s="218"/>
      <c r="H55" s="482"/>
      <c r="I55" s="482"/>
      <c r="J55" s="482"/>
    </row>
    <row r="56" spans="1:10" ht="13.5" customHeight="1" x14ac:dyDescent="0.25">
      <c r="A56" s="213"/>
      <c r="B56" s="219"/>
      <c r="C56" s="626"/>
      <c r="D56" s="626"/>
      <c r="E56" s="626"/>
      <c r="F56" s="213"/>
      <c r="G56" s="219"/>
      <c r="H56" s="626"/>
      <c r="I56" s="626"/>
      <c r="J56" s="626"/>
    </row>
    <row r="57" spans="1:10" ht="13.5" customHeight="1" x14ac:dyDescent="0.25">
      <c r="A57" s="213"/>
      <c r="B57" s="218"/>
      <c r="C57" s="491"/>
      <c r="D57" s="512"/>
      <c r="E57" s="543"/>
      <c r="F57" s="213"/>
      <c r="G57" s="218"/>
      <c r="H57" s="482"/>
      <c r="I57" s="482"/>
      <c r="J57" s="482"/>
    </row>
    <row r="58" spans="1:10" ht="13.5" customHeight="1" x14ac:dyDescent="0.25">
      <c r="A58" s="213"/>
      <c r="B58" s="218"/>
      <c r="C58" s="608"/>
      <c r="D58" s="608"/>
      <c r="E58" s="608"/>
      <c r="F58" s="213"/>
      <c r="G58" s="219"/>
      <c r="H58" s="626"/>
      <c r="I58" s="626"/>
      <c r="J58" s="626"/>
    </row>
    <row r="60" spans="1:10" ht="21" customHeight="1" x14ac:dyDescent="0.25">
      <c r="A60" s="691" t="s">
        <v>1249</v>
      </c>
      <c r="B60" s="691"/>
      <c r="C60" s="691"/>
      <c r="D60" s="691"/>
      <c r="E60" s="691"/>
      <c r="F60" s="691"/>
      <c r="G60" s="691"/>
      <c r="H60" s="691"/>
      <c r="I60" s="691"/>
      <c r="J60" s="691"/>
    </row>
    <row r="61" spans="1:10" x14ac:dyDescent="0.25">
      <c r="A61" s="692" t="s">
        <v>1224</v>
      </c>
      <c r="B61" s="692"/>
      <c r="C61" s="692"/>
      <c r="D61" s="692"/>
      <c r="E61" s="692"/>
      <c r="F61" s="692"/>
      <c r="G61" s="692"/>
      <c r="H61" s="692"/>
      <c r="I61" s="692"/>
      <c r="J61" s="692"/>
    </row>
    <row r="62" spans="1:10" x14ac:dyDescent="0.25">
      <c r="B62" s="692" t="s">
        <v>1225</v>
      </c>
      <c r="C62" s="692"/>
      <c r="F62" s="693" t="s">
        <v>1226</v>
      </c>
      <c r="G62" s="693"/>
      <c r="H62" s="693" t="s">
        <v>1227</v>
      </c>
      <c r="I62" s="693"/>
    </row>
  </sheetData>
  <mergeCells count="113">
    <mergeCell ref="A5:J5"/>
    <mergeCell ref="B7:I7"/>
    <mergeCell ref="B8:G8"/>
    <mergeCell ref="H8:I8"/>
    <mergeCell ref="B9:C10"/>
    <mergeCell ref="D9:F10"/>
    <mergeCell ref="G9:I10"/>
    <mergeCell ref="B13:C13"/>
    <mergeCell ref="D13:F13"/>
    <mergeCell ref="G13:I13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C24:E24"/>
    <mergeCell ref="H24:J24"/>
    <mergeCell ref="C25:E25"/>
    <mergeCell ref="H25:J25"/>
    <mergeCell ref="C26:E26"/>
    <mergeCell ref="H26:J26"/>
    <mergeCell ref="O19:O21"/>
    <mergeCell ref="A20:J20"/>
    <mergeCell ref="A21:J21"/>
    <mergeCell ref="C22:E22"/>
    <mergeCell ref="H22:J22"/>
    <mergeCell ref="C23:E23"/>
    <mergeCell ref="H23:J23"/>
    <mergeCell ref="C30:E30"/>
    <mergeCell ref="H30:J30"/>
    <mergeCell ref="C31:E31"/>
    <mergeCell ref="H31:J31"/>
    <mergeCell ref="C32:E32"/>
    <mergeCell ref="H32:J32"/>
    <mergeCell ref="C27:E27"/>
    <mergeCell ref="H27:J27"/>
    <mergeCell ref="C28:E28"/>
    <mergeCell ref="H28:J28"/>
    <mergeCell ref="C29:E29"/>
    <mergeCell ref="H29:J29"/>
    <mergeCell ref="C36:E36"/>
    <mergeCell ref="H36:J36"/>
    <mergeCell ref="C37:E37"/>
    <mergeCell ref="H37:J37"/>
    <mergeCell ref="C38:E38"/>
    <mergeCell ref="H38:J38"/>
    <mergeCell ref="C33:E33"/>
    <mergeCell ref="H33:J33"/>
    <mergeCell ref="C34:E34"/>
    <mergeCell ref="H34:J34"/>
    <mergeCell ref="C35:E35"/>
    <mergeCell ref="H35:J35"/>
    <mergeCell ref="C42:E42"/>
    <mergeCell ref="H42:J42"/>
    <mergeCell ref="C43:E43"/>
    <mergeCell ref="H43:J43"/>
    <mergeCell ref="C44:E44"/>
    <mergeCell ref="H44:J44"/>
    <mergeCell ref="C39:E39"/>
    <mergeCell ref="H39:J39"/>
    <mergeCell ref="C40:E40"/>
    <mergeCell ref="H40:J40"/>
    <mergeCell ref="C41:E41"/>
    <mergeCell ref="H41:J41"/>
    <mergeCell ref="C48:E48"/>
    <mergeCell ref="H48:J48"/>
    <mergeCell ref="C49:E49"/>
    <mergeCell ref="H49:J49"/>
    <mergeCell ref="C50:E50"/>
    <mergeCell ref="H50:J50"/>
    <mergeCell ref="C45:E45"/>
    <mergeCell ref="H45:J45"/>
    <mergeCell ref="C46:E46"/>
    <mergeCell ref="H46:J46"/>
    <mergeCell ref="C47:E47"/>
    <mergeCell ref="H47:J47"/>
    <mergeCell ref="C54:E54"/>
    <mergeCell ref="H54:J54"/>
    <mergeCell ref="C55:E55"/>
    <mergeCell ref="H55:J55"/>
    <mergeCell ref="C56:E56"/>
    <mergeCell ref="H56:J56"/>
    <mergeCell ref="C51:E51"/>
    <mergeCell ref="H51:J51"/>
    <mergeCell ref="C52:E52"/>
    <mergeCell ref="H52:J52"/>
    <mergeCell ref="C53:E53"/>
    <mergeCell ref="H53:J53"/>
    <mergeCell ref="B62:C62"/>
    <mergeCell ref="F62:G62"/>
    <mergeCell ref="H62:I62"/>
    <mergeCell ref="C57:E57"/>
    <mergeCell ref="H57:J57"/>
    <mergeCell ref="C58:E58"/>
    <mergeCell ref="H58:J58"/>
    <mergeCell ref="A60:J60"/>
    <mergeCell ref="A61:J61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45"/>
  <sheetViews>
    <sheetView topLeftCell="A22" zoomScaleNormal="100" workbookViewId="0">
      <selection activeCell="C35" sqref="C35:E35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9.140625" style="125"/>
    <col min="13" max="16" width="9.5703125" style="125" bestFit="1" customWidth="1"/>
    <col min="17" max="16384" width="9.140625" style="125"/>
  </cols>
  <sheetData>
    <row r="5" spans="1:17" ht="15.75" x14ac:dyDescent="0.25">
      <c r="A5" s="682" t="s">
        <v>1266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1257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1252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1258</v>
      </c>
      <c r="C11" s="664"/>
      <c r="D11" s="666">
        <v>45618.19</v>
      </c>
      <c r="E11" s="667"/>
      <c r="F11" s="681"/>
      <c r="G11" s="666">
        <v>104643.32</v>
      </c>
      <c r="H11" s="667"/>
      <c r="I11" s="668"/>
      <c r="N11" s="125">
        <v>4749.72</v>
      </c>
      <c r="O11" s="125" t="s">
        <v>4</v>
      </c>
    </row>
    <row r="12" spans="1:17" x14ac:dyDescent="0.25">
      <c r="B12" s="585" t="s">
        <v>3</v>
      </c>
      <c r="C12" s="665"/>
      <c r="D12" s="669">
        <v>55869.49</v>
      </c>
      <c r="E12" s="360"/>
      <c r="F12" s="541"/>
      <c r="G12" s="669">
        <v>0</v>
      </c>
      <c r="H12" s="360"/>
      <c r="I12" s="662"/>
      <c r="N12" s="201">
        <v>51119.77</v>
      </c>
      <c r="O12" s="201" t="s">
        <v>1270</v>
      </c>
      <c r="P12" s="201"/>
      <c r="Q12" s="201"/>
    </row>
    <row r="13" spans="1:17" x14ac:dyDescent="0.25">
      <c r="B13" s="585" t="s">
        <v>625</v>
      </c>
      <c r="C13" s="665"/>
      <c r="D13" s="669">
        <v>656.71</v>
      </c>
      <c r="E13" s="360"/>
      <c r="F13" s="541"/>
      <c r="G13" s="669">
        <v>0</v>
      </c>
      <c r="H13" s="360"/>
      <c r="I13" s="662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3517.41</v>
      </c>
      <c r="H14" s="360"/>
      <c r="I14" s="662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0</v>
      </c>
      <c r="H15" s="360"/>
      <c r="I15" s="662"/>
    </row>
    <row r="16" spans="1:17" x14ac:dyDescent="0.25">
      <c r="B16" s="585" t="s">
        <v>1005</v>
      </c>
      <c r="C16" s="665"/>
      <c r="D16" s="669">
        <v>108160.73</v>
      </c>
      <c r="E16" s="360"/>
      <c r="F16" s="541"/>
      <c r="G16" s="669">
        <v>0</v>
      </c>
      <c r="H16" s="360"/>
      <c r="I16" s="662"/>
    </row>
    <row r="17" spans="1:16" x14ac:dyDescent="0.25">
      <c r="B17" s="585" t="s">
        <v>6</v>
      </c>
      <c r="C17" s="665"/>
      <c r="D17" s="669">
        <v>183570.1</v>
      </c>
      <c r="E17" s="360"/>
      <c r="F17" s="541"/>
      <c r="G17" s="669">
        <v>108160.73</v>
      </c>
      <c r="H17" s="360"/>
      <c r="I17" s="662"/>
      <c r="O17" s="201"/>
    </row>
    <row r="18" spans="1:16" ht="36.75" customHeight="1" thickBot="1" x14ac:dyDescent="0.3">
      <c r="B18" s="602" t="s">
        <v>1259</v>
      </c>
      <c r="C18" s="679"/>
      <c r="D18" s="680">
        <f>D11+D12+D13+D14+D15+D16-D17</f>
        <v>26735.01999999999</v>
      </c>
      <c r="E18" s="422"/>
      <c r="F18" s="636"/>
      <c r="G18" s="680">
        <f>G11+G12+G13+G14+G15+G16-G17</f>
        <v>0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687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0"/>
      <c r="F21" s="630"/>
      <c r="G21" s="630"/>
      <c r="H21" s="630"/>
      <c r="I21" s="630"/>
      <c r="J21" s="631"/>
      <c r="M21" s="201"/>
      <c r="O21" s="687"/>
    </row>
    <row r="22" spans="1:16" x14ac:dyDescent="0.25">
      <c r="A22" s="222" t="s">
        <v>30</v>
      </c>
      <c r="B22" s="222" t="s">
        <v>31</v>
      </c>
      <c r="C22" s="458" t="s">
        <v>32</v>
      </c>
      <c r="D22" s="683"/>
      <c r="E22" s="683"/>
      <c r="F22" s="222" t="s">
        <v>30</v>
      </c>
      <c r="G22" s="222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45415</v>
      </c>
      <c r="B23" s="218">
        <v>13800</v>
      </c>
      <c r="C23" s="482" t="s">
        <v>1006</v>
      </c>
      <c r="D23" s="482"/>
      <c r="E23" s="482"/>
      <c r="F23" s="213">
        <v>45434</v>
      </c>
      <c r="G23" s="218">
        <v>108160.73</v>
      </c>
      <c r="H23" s="491" t="s">
        <v>290</v>
      </c>
      <c r="I23" s="512"/>
      <c r="J23" s="543"/>
    </row>
    <row r="24" spans="1:16" ht="14.25" customHeight="1" x14ac:dyDescent="0.25">
      <c r="A24" s="213">
        <v>45415</v>
      </c>
      <c r="B24" s="218">
        <v>8.85</v>
      </c>
      <c r="C24" s="626" t="s">
        <v>217</v>
      </c>
      <c r="D24" s="626"/>
      <c r="E24" s="626"/>
      <c r="F24" s="213"/>
      <c r="G24" s="218"/>
      <c r="H24" s="491"/>
      <c r="I24" s="512"/>
      <c r="J24" s="543"/>
    </row>
    <row r="25" spans="1:16" ht="14.25" customHeight="1" x14ac:dyDescent="0.25">
      <c r="A25" s="213">
        <v>45418</v>
      </c>
      <c r="B25" s="218">
        <v>8.86</v>
      </c>
      <c r="C25" s="626" t="s">
        <v>217</v>
      </c>
      <c r="D25" s="626"/>
      <c r="E25" s="626"/>
      <c r="F25" s="213"/>
      <c r="G25" s="218"/>
      <c r="H25" s="491"/>
      <c r="I25" s="512"/>
      <c r="J25" s="543"/>
    </row>
    <row r="26" spans="1:16" ht="14.25" customHeight="1" x14ac:dyDescent="0.25">
      <c r="A26" s="213">
        <v>45418</v>
      </c>
      <c r="B26" s="218">
        <v>8.86</v>
      </c>
      <c r="C26" s="626" t="s">
        <v>217</v>
      </c>
      <c r="D26" s="626"/>
      <c r="E26" s="626"/>
      <c r="F26" s="213"/>
      <c r="G26" s="219"/>
      <c r="H26" s="650"/>
      <c r="I26" s="639"/>
      <c r="J26" s="640"/>
    </row>
    <row r="27" spans="1:16" ht="14.25" customHeight="1" x14ac:dyDescent="0.25">
      <c r="A27" s="213">
        <v>45418</v>
      </c>
      <c r="B27" s="219">
        <v>16560</v>
      </c>
      <c r="C27" s="626" t="s">
        <v>1260</v>
      </c>
      <c r="D27" s="626"/>
      <c r="E27" s="626"/>
      <c r="F27" s="213"/>
      <c r="G27" s="218"/>
      <c r="H27" s="491"/>
      <c r="I27" s="512"/>
      <c r="J27" s="543"/>
    </row>
    <row r="28" spans="1:16" ht="14.25" customHeight="1" x14ac:dyDescent="0.25">
      <c r="A28" s="213">
        <v>45418</v>
      </c>
      <c r="B28" s="219">
        <v>8500</v>
      </c>
      <c r="C28" s="626" t="s">
        <v>1261</v>
      </c>
      <c r="D28" s="626"/>
      <c r="E28" s="626"/>
      <c r="F28" s="213"/>
      <c r="G28" s="218"/>
      <c r="H28" s="491"/>
      <c r="I28" s="512"/>
      <c r="J28" s="543"/>
    </row>
    <row r="29" spans="1:16" ht="14.25" customHeight="1" x14ac:dyDescent="0.25">
      <c r="A29" s="213">
        <v>45419</v>
      </c>
      <c r="B29" s="219">
        <v>1254.6400000000001</v>
      </c>
      <c r="C29" s="626" t="s">
        <v>1248</v>
      </c>
      <c r="D29" s="626"/>
      <c r="E29" s="626"/>
      <c r="F29" s="213"/>
      <c r="G29" s="219"/>
      <c r="H29" s="650"/>
      <c r="I29" s="639"/>
      <c r="J29" s="640"/>
    </row>
    <row r="30" spans="1:16" ht="14.25" customHeight="1" x14ac:dyDescent="0.25">
      <c r="A30" s="213">
        <v>45419</v>
      </c>
      <c r="B30" s="219">
        <v>4.43</v>
      </c>
      <c r="C30" s="626" t="s">
        <v>217</v>
      </c>
      <c r="D30" s="626"/>
      <c r="E30" s="626"/>
      <c r="F30" s="213"/>
      <c r="G30" s="219"/>
      <c r="H30" s="650"/>
      <c r="I30" s="639"/>
      <c r="J30" s="640"/>
    </row>
    <row r="31" spans="1:16" ht="13.5" customHeight="1" x14ac:dyDescent="0.25">
      <c r="A31" s="213">
        <v>45420</v>
      </c>
      <c r="B31" s="218">
        <v>15000</v>
      </c>
      <c r="C31" s="491" t="s">
        <v>628</v>
      </c>
      <c r="D31" s="512"/>
      <c r="E31" s="543"/>
      <c r="F31" s="213"/>
      <c r="G31" s="218"/>
      <c r="H31" s="491"/>
      <c r="I31" s="512"/>
      <c r="J31" s="543"/>
    </row>
    <row r="32" spans="1:16" ht="13.5" customHeight="1" x14ac:dyDescent="0.25">
      <c r="A32" s="213">
        <v>45420</v>
      </c>
      <c r="B32" s="218">
        <v>8.85</v>
      </c>
      <c r="C32" s="626" t="s">
        <v>217</v>
      </c>
      <c r="D32" s="626"/>
      <c r="E32" s="626"/>
      <c r="F32" s="213"/>
      <c r="G32" s="218"/>
      <c r="H32" s="491"/>
      <c r="I32" s="512"/>
      <c r="J32" s="543"/>
    </row>
    <row r="33" spans="1:10" ht="13.5" customHeight="1" x14ac:dyDescent="0.25">
      <c r="A33" s="213">
        <v>45421</v>
      </c>
      <c r="B33" s="218">
        <v>775</v>
      </c>
      <c r="C33" s="482" t="s">
        <v>239</v>
      </c>
      <c r="D33" s="482"/>
      <c r="E33" s="482"/>
      <c r="F33" s="213"/>
      <c r="G33" s="219"/>
      <c r="H33" s="650"/>
      <c r="I33" s="639"/>
      <c r="J33" s="640"/>
    </row>
    <row r="34" spans="1:10" ht="13.5" customHeight="1" x14ac:dyDescent="0.25">
      <c r="A34" s="213">
        <v>45425</v>
      </c>
      <c r="B34" s="219">
        <v>370</v>
      </c>
      <c r="C34" s="482" t="s">
        <v>529</v>
      </c>
      <c r="D34" s="482"/>
      <c r="E34" s="482"/>
      <c r="F34" s="213"/>
      <c r="G34" s="218"/>
      <c r="H34" s="491"/>
      <c r="I34" s="512"/>
      <c r="J34" s="543"/>
    </row>
    <row r="35" spans="1:10" ht="13.5" customHeight="1" x14ac:dyDescent="0.25">
      <c r="A35" s="213">
        <v>45425</v>
      </c>
      <c r="B35" s="218">
        <v>298</v>
      </c>
      <c r="C35" s="482" t="s">
        <v>273</v>
      </c>
      <c r="D35" s="482"/>
      <c r="E35" s="482"/>
      <c r="F35" s="213"/>
      <c r="G35" s="218"/>
      <c r="H35" s="491"/>
      <c r="I35" s="512"/>
      <c r="J35" s="543"/>
    </row>
    <row r="36" spans="1:10" ht="13.5" customHeight="1" x14ac:dyDescent="0.25">
      <c r="A36" s="213">
        <v>45434</v>
      </c>
      <c r="B36" s="218">
        <v>8.86</v>
      </c>
      <c r="C36" s="626" t="s">
        <v>217</v>
      </c>
      <c r="D36" s="626"/>
      <c r="E36" s="626"/>
      <c r="F36" s="213"/>
      <c r="G36" s="218"/>
      <c r="H36" s="491"/>
      <c r="I36" s="512"/>
      <c r="J36" s="543"/>
    </row>
    <row r="37" spans="1:10" ht="13.5" customHeight="1" x14ac:dyDescent="0.25">
      <c r="A37" s="213">
        <v>45434</v>
      </c>
      <c r="B37" s="219">
        <v>110000</v>
      </c>
      <c r="C37" s="491" t="s">
        <v>1244</v>
      </c>
      <c r="D37" s="512"/>
      <c r="E37" s="543"/>
      <c r="F37" s="213"/>
      <c r="G37" s="219"/>
      <c r="H37" s="650"/>
      <c r="I37" s="639"/>
      <c r="J37" s="640"/>
    </row>
    <row r="38" spans="1:10" ht="13.5" customHeight="1" x14ac:dyDescent="0.25">
      <c r="A38" s="213">
        <v>45439</v>
      </c>
      <c r="B38" s="219">
        <v>739</v>
      </c>
      <c r="C38" s="482" t="s">
        <v>1058</v>
      </c>
      <c r="D38" s="482"/>
      <c r="E38" s="482"/>
      <c r="F38" s="213"/>
      <c r="G38" s="218"/>
      <c r="H38" s="491"/>
      <c r="I38" s="512"/>
      <c r="J38" s="543"/>
    </row>
    <row r="39" spans="1:10" ht="13.5" customHeight="1" x14ac:dyDescent="0.25">
      <c r="A39" s="213">
        <v>45440</v>
      </c>
      <c r="B39" s="219">
        <v>6215.89</v>
      </c>
      <c r="C39" s="491" t="s">
        <v>776</v>
      </c>
      <c r="D39" s="512"/>
      <c r="E39" s="543"/>
      <c r="F39" s="213"/>
      <c r="G39" s="218"/>
      <c r="H39" s="491"/>
      <c r="I39" s="512"/>
      <c r="J39" s="543"/>
    </row>
    <row r="40" spans="1:10" ht="13.5" customHeight="1" x14ac:dyDescent="0.25">
      <c r="A40" s="213">
        <v>45442</v>
      </c>
      <c r="B40" s="218">
        <v>10000</v>
      </c>
      <c r="C40" s="482" t="s">
        <v>1006</v>
      </c>
      <c r="D40" s="482"/>
      <c r="E40" s="482"/>
      <c r="F40" s="213"/>
      <c r="G40" s="218"/>
      <c r="H40" s="491"/>
      <c r="I40" s="512"/>
      <c r="J40" s="543"/>
    </row>
    <row r="41" spans="1:10" ht="13.5" customHeight="1" x14ac:dyDescent="0.25">
      <c r="A41" s="213">
        <v>45442</v>
      </c>
      <c r="B41" s="218">
        <v>8.86</v>
      </c>
      <c r="C41" s="626" t="s">
        <v>217</v>
      </c>
      <c r="D41" s="626"/>
      <c r="E41" s="626"/>
      <c r="F41" s="213"/>
      <c r="G41" s="218"/>
      <c r="H41" s="491"/>
      <c r="I41" s="512"/>
      <c r="J41" s="543"/>
    </row>
    <row r="43" spans="1:10" ht="21" customHeight="1" x14ac:dyDescent="0.25">
      <c r="A43" s="691" t="s">
        <v>1262</v>
      </c>
      <c r="B43" s="691"/>
      <c r="C43" s="691"/>
      <c r="D43" s="691"/>
      <c r="E43" s="691"/>
      <c r="F43" s="691"/>
      <c r="G43" s="691"/>
      <c r="H43" s="691"/>
      <c r="I43" s="691"/>
      <c r="J43" s="691"/>
    </row>
    <row r="44" spans="1:10" x14ac:dyDescent="0.25">
      <c r="A44" s="692" t="s">
        <v>1224</v>
      </c>
      <c r="B44" s="692"/>
      <c r="C44" s="692"/>
      <c r="D44" s="692"/>
      <c r="E44" s="692"/>
      <c r="F44" s="692"/>
      <c r="G44" s="692"/>
      <c r="H44" s="692"/>
      <c r="I44" s="692"/>
      <c r="J44" s="692"/>
    </row>
    <row r="45" spans="1:10" x14ac:dyDescent="0.25">
      <c r="B45" s="692" t="s">
        <v>1225</v>
      </c>
      <c r="C45" s="692"/>
      <c r="F45" s="693" t="s">
        <v>1226</v>
      </c>
      <c r="G45" s="693"/>
      <c r="H45" s="693" t="s">
        <v>1227</v>
      </c>
      <c r="I45" s="693"/>
    </row>
  </sheetData>
  <mergeCells count="79">
    <mergeCell ref="A5:J5"/>
    <mergeCell ref="B7:I7"/>
    <mergeCell ref="B8:G8"/>
    <mergeCell ref="H8:I8"/>
    <mergeCell ref="B9:C10"/>
    <mergeCell ref="D9:F10"/>
    <mergeCell ref="G9:I10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14:C14"/>
    <mergeCell ref="D14:F14"/>
    <mergeCell ref="G14:I14"/>
    <mergeCell ref="B15:C15"/>
    <mergeCell ref="D15:F15"/>
    <mergeCell ref="G15:I15"/>
    <mergeCell ref="B16:C16"/>
    <mergeCell ref="D16:F16"/>
    <mergeCell ref="G16:I16"/>
    <mergeCell ref="C23:E23"/>
    <mergeCell ref="H23:J23"/>
    <mergeCell ref="B17:C17"/>
    <mergeCell ref="D17:F17"/>
    <mergeCell ref="G17:I17"/>
    <mergeCell ref="B18:C18"/>
    <mergeCell ref="D18:F18"/>
    <mergeCell ref="G18:I18"/>
    <mergeCell ref="O19:O21"/>
    <mergeCell ref="A20:J20"/>
    <mergeCell ref="A21:J21"/>
    <mergeCell ref="C22:E22"/>
    <mergeCell ref="H22:J22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C29:E29"/>
    <mergeCell ref="H29:J29"/>
    <mergeCell ref="C30:E30"/>
    <mergeCell ref="H30:J30"/>
    <mergeCell ref="C31:E31"/>
    <mergeCell ref="H31:J31"/>
    <mergeCell ref="C32:E32"/>
    <mergeCell ref="H32:J32"/>
    <mergeCell ref="C33:E33"/>
    <mergeCell ref="H33:J33"/>
    <mergeCell ref="C34:E34"/>
    <mergeCell ref="H34:J34"/>
    <mergeCell ref="C35:E35"/>
    <mergeCell ref="H35:J35"/>
    <mergeCell ref="C36:E36"/>
    <mergeCell ref="H36:J36"/>
    <mergeCell ref="C37:E37"/>
    <mergeCell ref="H37:J37"/>
    <mergeCell ref="C38:E38"/>
    <mergeCell ref="H38:J38"/>
    <mergeCell ref="C39:E39"/>
    <mergeCell ref="H39:J39"/>
    <mergeCell ref="C40:E40"/>
    <mergeCell ref="H40:J40"/>
    <mergeCell ref="C41:E41"/>
    <mergeCell ref="H41:J41"/>
    <mergeCell ref="B45:C45"/>
    <mergeCell ref="F45:G45"/>
    <mergeCell ref="H45:I45"/>
    <mergeCell ref="A43:J43"/>
    <mergeCell ref="A44:J44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33"/>
  <sheetViews>
    <sheetView topLeftCell="A16" zoomScaleNormal="100" workbookViewId="0">
      <selection activeCell="C27" sqref="C27:E27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9.140625" style="125"/>
    <col min="13" max="13" width="11" style="125" bestFit="1" customWidth="1"/>
    <col min="14" max="16" width="9.5703125" style="125" bestFit="1" customWidth="1"/>
    <col min="17" max="16384" width="9.140625" style="125"/>
  </cols>
  <sheetData>
    <row r="5" spans="1:17" ht="15.75" x14ac:dyDescent="0.25">
      <c r="A5" s="682" t="s">
        <v>1266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1257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</row>
    <row r="9" spans="1:17" x14ac:dyDescent="0.25">
      <c r="B9" s="658"/>
      <c r="C9" s="673"/>
      <c r="D9" s="675" t="s">
        <v>177</v>
      </c>
      <c r="E9" s="606"/>
      <c r="F9" s="607"/>
      <c r="G9" s="675" t="s">
        <v>1253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1258</v>
      </c>
      <c r="C11" s="664"/>
      <c r="D11" s="666">
        <v>435677.99</v>
      </c>
      <c r="E11" s="667"/>
      <c r="F11" s="681"/>
      <c r="G11" s="666">
        <v>299832.56</v>
      </c>
      <c r="H11" s="667"/>
      <c r="I11" s="668"/>
      <c r="M11" s="232">
        <v>177357.79</v>
      </c>
      <c r="N11" s="125">
        <v>423298.76</v>
      </c>
    </row>
    <row r="12" spans="1:17" x14ac:dyDescent="0.25">
      <c r="B12" s="585" t="s">
        <v>3</v>
      </c>
      <c r="C12" s="665"/>
      <c r="D12" s="669">
        <f>174358.46+308846.53</f>
        <v>483204.99</v>
      </c>
      <c r="E12" s="360"/>
      <c r="F12" s="541"/>
      <c r="G12" s="669">
        <f>368570.1+16133.75</f>
        <v>384703.85</v>
      </c>
      <c r="H12" s="360"/>
      <c r="I12" s="662"/>
      <c r="M12" s="232"/>
      <c r="N12" s="201"/>
      <c r="O12" s="201"/>
      <c r="P12" s="201"/>
      <c r="Q12" s="201"/>
    </row>
    <row r="13" spans="1:17" x14ac:dyDescent="0.25">
      <c r="B13" s="585" t="s">
        <v>625</v>
      </c>
      <c r="C13" s="665"/>
      <c r="D13" s="669">
        <f>2999.33+4452.23</f>
        <v>7451.5599999999995</v>
      </c>
      <c r="E13" s="360"/>
      <c r="F13" s="541"/>
      <c r="G13" s="669">
        <v>8098.74</v>
      </c>
      <c r="H13" s="360"/>
      <c r="I13" s="662"/>
      <c r="M13" s="232">
        <v>174358.46</v>
      </c>
      <c r="N13" s="201">
        <v>308846.53000000003</v>
      </c>
      <c r="O13" s="201"/>
      <c r="P13" s="201"/>
      <c r="Q13" s="201"/>
    </row>
    <row r="14" spans="1:17" x14ac:dyDescent="0.25">
      <c r="B14" s="585" t="s">
        <v>1254</v>
      </c>
      <c r="C14" s="665"/>
      <c r="D14" s="669">
        <v>0</v>
      </c>
      <c r="E14" s="360"/>
      <c r="F14" s="541"/>
      <c r="G14" s="669">
        <v>300</v>
      </c>
      <c r="H14" s="360"/>
      <c r="I14" s="662"/>
      <c r="M14" s="232">
        <v>2999.33</v>
      </c>
      <c r="N14" s="125">
        <v>4452.2299999999996</v>
      </c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0</v>
      </c>
      <c r="H15" s="360"/>
      <c r="I15" s="662"/>
      <c r="M15" s="232">
        <f>SUM(M13:M14)</f>
        <v>177357.78999999998</v>
      </c>
      <c r="N15" s="201">
        <f>SUM(N13:N14)</f>
        <v>313298.76</v>
      </c>
    </row>
    <row r="16" spans="1:17" x14ac:dyDescent="0.25">
      <c r="B16" s="585" t="s">
        <v>1005</v>
      </c>
      <c r="C16" s="665"/>
      <c r="D16" s="669">
        <v>110000</v>
      </c>
      <c r="E16" s="360"/>
      <c r="F16" s="541"/>
      <c r="G16" s="669">
        <v>0</v>
      </c>
      <c r="H16" s="360"/>
      <c r="I16" s="662"/>
      <c r="M16" s="232"/>
      <c r="N16" s="125">
        <v>110000</v>
      </c>
    </row>
    <row r="17" spans="1:16" x14ac:dyDescent="0.25">
      <c r="B17" s="585" t="s">
        <v>6</v>
      </c>
      <c r="C17" s="665"/>
      <c r="D17" s="669">
        <v>568726.37</v>
      </c>
      <c r="E17" s="360"/>
      <c r="F17" s="541"/>
      <c r="G17" s="669">
        <v>313298.76</v>
      </c>
      <c r="H17" s="360"/>
      <c r="I17" s="662"/>
      <c r="M17" s="232"/>
      <c r="N17" s="201">
        <f>SUM(N15:N16)</f>
        <v>423298.76</v>
      </c>
      <c r="O17" s="201"/>
    </row>
    <row r="18" spans="1:16" ht="36.75" customHeight="1" thickBot="1" x14ac:dyDescent="0.3">
      <c r="B18" s="602" t="s">
        <v>1259</v>
      </c>
      <c r="C18" s="679"/>
      <c r="D18" s="680">
        <f>D11+D12+D13+D14+D15+D16-D17</f>
        <v>467608.17000000004</v>
      </c>
      <c r="E18" s="422"/>
      <c r="F18" s="636"/>
      <c r="G18" s="680">
        <f>G11+G12+G13+G14+G15+G16-G17</f>
        <v>379636.3899999999</v>
      </c>
      <c r="H18" s="422"/>
      <c r="I18" s="663"/>
      <c r="M18" s="232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687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177</v>
      </c>
      <c r="B21" s="630"/>
      <c r="C21" s="630"/>
      <c r="D21" s="630"/>
      <c r="E21" s="630"/>
      <c r="F21" s="630"/>
      <c r="G21" s="630"/>
      <c r="H21" s="630"/>
      <c r="I21" s="630"/>
      <c r="J21" s="631"/>
      <c r="M21" s="201"/>
      <c r="O21" s="687"/>
    </row>
    <row r="22" spans="1:16" x14ac:dyDescent="0.25">
      <c r="A22" s="222" t="s">
        <v>30</v>
      </c>
      <c r="B22" s="222" t="s">
        <v>31</v>
      </c>
      <c r="C22" s="458" t="s">
        <v>32</v>
      </c>
      <c r="D22" s="683"/>
      <c r="E22" s="683"/>
      <c r="F22" s="222" t="s">
        <v>30</v>
      </c>
      <c r="G22" s="222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45415</v>
      </c>
      <c r="B23" s="218">
        <v>255122.28</v>
      </c>
      <c r="C23" s="626" t="s">
        <v>1280</v>
      </c>
      <c r="D23" s="626"/>
      <c r="E23" s="626"/>
      <c r="F23" s="213"/>
      <c r="G23" s="218"/>
      <c r="H23" s="491"/>
      <c r="I23" s="512"/>
      <c r="J23" s="543"/>
    </row>
    <row r="24" spans="1:16" ht="14.25" customHeight="1" x14ac:dyDescent="0.25">
      <c r="A24" s="213">
        <v>45415</v>
      </c>
      <c r="B24" s="218">
        <v>34003</v>
      </c>
      <c r="C24" s="482" t="s">
        <v>1263</v>
      </c>
      <c r="D24" s="482"/>
      <c r="E24" s="482"/>
      <c r="F24" s="213"/>
      <c r="G24" s="218"/>
      <c r="H24" s="491"/>
      <c r="I24" s="512"/>
      <c r="J24" s="543"/>
    </row>
    <row r="25" spans="1:16" ht="14.25" customHeight="1" x14ac:dyDescent="0.25">
      <c r="A25" s="213">
        <v>45419</v>
      </c>
      <c r="B25" s="218">
        <v>156000</v>
      </c>
      <c r="C25" s="608" t="s">
        <v>1264</v>
      </c>
      <c r="D25" s="608"/>
      <c r="E25" s="608"/>
      <c r="F25" s="213"/>
      <c r="G25" s="218"/>
      <c r="H25" s="491"/>
      <c r="I25" s="512"/>
      <c r="J25" s="543"/>
    </row>
    <row r="26" spans="1:16" ht="14.25" customHeight="1" x14ac:dyDescent="0.25">
      <c r="A26" s="213">
        <v>45432</v>
      </c>
      <c r="B26" s="218">
        <v>9541</v>
      </c>
      <c r="C26" s="491" t="s">
        <v>1025</v>
      </c>
      <c r="D26" s="512"/>
      <c r="E26" s="543"/>
      <c r="F26" s="213"/>
      <c r="G26" s="219"/>
      <c r="H26" s="650"/>
      <c r="I26" s="639"/>
      <c r="J26" s="640"/>
    </row>
    <row r="27" spans="1:16" ht="14.25" customHeight="1" x14ac:dyDescent="0.25">
      <c r="A27" s="213">
        <v>45443</v>
      </c>
      <c r="B27" s="218">
        <v>79498.679999999993</v>
      </c>
      <c r="C27" s="608" t="s">
        <v>343</v>
      </c>
      <c r="D27" s="608"/>
      <c r="E27" s="608"/>
      <c r="F27" s="213"/>
      <c r="G27" s="218"/>
      <c r="H27" s="491"/>
      <c r="I27" s="512"/>
      <c r="J27" s="543"/>
    </row>
    <row r="28" spans="1:16" ht="14.25" customHeight="1" x14ac:dyDescent="0.25">
      <c r="A28" s="213">
        <v>45443</v>
      </c>
      <c r="B28" s="218">
        <v>8.86</v>
      </c>
      <c r="C28" s="626" t="s">
        <v>217</v>
      </c>
      <c r="D28" s="626"/>
      <c r="E28" s="626"/>
      <c r="F28" s="213"/>
      <c r="G28" s="218"/>
      <c r="H28" s="491"/>
      <c r="I28" s="512"/>
      <c r="J28" s="543"/>
    </row>
    <row r="29" spans="1:16" ht="14.25" customHeight="1" x14ac:dyDescent="0.25">
      <c r="A29" s="213">
        <v>45443</v>
      </c>
      <c r="B29" s="218">
        <v>34552.550000000003</v>
      </c>
      <c r="C29" s="491" t="s">
        <v>1265</v>
      </c>
      <c r="D29" s="512"/>
      <c r="E29" s="543"/>
      <c r="F29" s="213"/>
      <c r="G29" s="219"/>
      <c r="H29" s="650"/>
      <c r="I29" s="639"/>
      <c r="J29" s="640"/>
    </row>
    <row r="31" spans="1:16" ht="21" customHeight="1" x14ac:dyDescent="0.25">
      <c r="A31" s="691" t="s">
        <v>1262</v>
      </c>
      <c r="B31" s="691"/>
      <c r="C31" s="691"/>
      <c r="D31" s="691"/>
      <c r="E31" s="691"/>
      <c r="F31" s="691"/>
      <c r="G31" s="691"/>
      <c r="H31" s="691"/>
      <c r="I31" s="691"/>
      <c r="J31" s="691"/>
    </row>
    <row r="32" spans="1:16" x14ac:dyDescent="0.25">
      <c r="A32" s="692" t="s">
        <v>1224</v>
      </c>
      <c r="B32" s="692"/>
      <c r="C32" s="692"/>
      <c r="D32" s="692"/>
      <c r="E32" s="692"/>
      <c r="F32" s="692"/>
      <c r="G32" s="692"/>
      <c r="H32" s="692"/>
      <c r="I32" s="692"/>
      <c r="J32" s="692"/>
    </row>
    <row r="33" spans="2:9" x14ac:dyDescent="0.25">
      <c r="B33" s="692" t="s">
        <v>1225</v>
      </c>
      <c r="C33" s="692"/>
      <c r="F33" s="693" t="s">
        <v>1226</v>
      </c>
      <c r="G33" s="693"/>
      <c r="H33" s="693" t="s">
        <v>1227</v>
      </c>
      <c r="I33" s="693"/>
    </row>
  </sheetData>
  <mergeCells count="55">
    <mergeCell ref="A5:J5"/>
    <mergeCell ref="B7:I7"/>
    <mergeCell ref="B8:G8"/>
    <mergeCell ref="H8:I8"/>
    <mergeCell ref="B9:C10"/>
    <mergeCell ref="D9:F10"/>
    <mergeCell ref="G9:I10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14:C14"/>
    <mergeCell ref="D14:F14"/>
    <mergeCell ref="G14:I14"/>
    <mergeCell ref="B15:C15"/>
    <mergeCell ref="D15:F15"/>
    <mergeCell ref="G15:I15"/>
    <mergeCell ref="B16:C16"/>
    <mergeCell ref="D16:F16"/>
    <mergeCell ref="G16:I16"/>
    <mergeCell ref="C23:E23"/>
    <mergeCell ref="H23:J23"/>
    <mergeCell ref="B17:C17"/>
    <mergeCell ref="D17:F17"/>
    <mergeCell ref="G17:I17"/>
    <mergeCell ref="B18:C18"/>
    <mergeCell ref="D18:F18"/>
    <mergeCell ref="G18:I18"/>
    <mergeCell ref="O19:O21"/>
    <mergeCell ref="A20:J20"/>
    <mergeCell ref="A21:J21"/>
    <mergeCell ref="C22:E22"/>
    <mergeCell ref="H22:J22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C29:E29"/>
    <mergeCell ref="H29:J29"/>
    <mergeCell ref="B33:C33"/>
    <mergeCell ref="F33:G33"/>
    <mergeCell ref="H33:I33"/>
    <mergeCell ref="A31:J31"/>
    <mergeCell ref="A32:J32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2"/>
  <sheetViews>
    <sheetView topLeftCell="A14" zoomScaleNormal="100" workbookViewId="0">
      <selection activeCell="A23" sqref="A23:B48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9.140625" style="125"/>
    <col min="13" max="16" width="9.5703125" style="125" bestFit="1" customWidth="1"/>
    <col min="17" max="16384" width="9.140625" style="125"/>
  </cols>
  <sheetData>
    <row r="5" spans="1:17" ht="15.75" x14ac:dyDescent="0.25">
      <c r="A5" s="682" t="s">
        <v>1267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1268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1252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1269</v>
      </c>
      <c r="C11" s="664"/>
      <c r="D11" s="666">
        <v>26735.02</v>
      </c>
      <c r="E11" s="667"/>
      <c r="F11" s="681"/>
      <c r="G11" s="666">
        <v>0</v>
      </c>
      <c r="H11" s="667"/>
      <c r="I11" s="668"/>
    </row>
    <row r="12" spans="1:17" x14ac:dyDescent="0.25">
      <c r="B12" s="585" t="s">
        <v>3</v>
      </c>
      <c r="C12" s="665"/>
      <c r="D12" s="669">
        <f>47244.76+4682.85</f>
        <v>51927.61</v>
      </c>
      <c r="E12" s="360"/>
      <c r="F12" s="541"/>
      <c r="G12" s="669">
        <v>0</v>
      </c>
      <c r="H12" s="360"/>
      <c r="I12" s="662"/>
      <c r="N12" s="201"/>
      <c r="O12" s="201"/>
      <c r="P12" s="201"/>
      <c r="Q12" s="201"/>
    </row>
    <row r="13" spans="1:17" x14ac:dyDescent="0.25">
      <c r="B13" s="585" t="s">
        <v>625</v>
      </c>
      <c r="C13" s="665"/>
      <c r="D13" s="669">
        <v>823.39</v>
      </c>
      <c r="E13" s="360"/>
      <c r="F13" s="541"/>
      <c r="G13" s="669">
        <v>0</v>
      </c>
      <c r="H13" s="360"/>
      <c r="I13" s="662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0</v>
      </c>
      <c r="H14" s="360"/>
      <c r="I14" s="662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0</v>
      </c>
      <c r="H15" s="360"/>
      <c r="I15" s="662"/>
    </row>
    <row r="16" spans="1:17" x14ac:dyDescent="0.25">
      <c r="B16" s="585" t="s">
        <v>1005</v>
      </c>
      <c r="C16" s="665"/>
      <c r="D16" s="669">
        <v>80100</v>
      </c>
      <c r="E16" s="360"/>
      <c r="F16" s="541"/>
      <c r="G16" s="669">
        <v>0</v>
      </c>
      <c r="H16" s="360"/>
      <c r="I16" s="662"/>
    </row>
    <row r="17" spans="1:16" x14ac:dyDescent="0.25">
      <c r="B17" s="585" t="s">
        <v>6</v>
      </c>
      <c r="C17" s="665"/>
      <c r="D17" s="669">
        <v>144666.66</v>
      </c>
      <c r="E17" s="360"/>
      <c r="F17" s="541"/>
      <c r="G17" s="669">
        <v>0</v>
      </c>
      <c r="H17" s="360"/>
      <c r="I17" s="662"/>
      <c r="O17" s="201"/>
    </row>
    <row r="18" spans="1:16" ht="36.75" customHeight="1" thickBot="1" x14ac:dyDescent="0.3">
      <c r="B18" s="602" t="s">
        <v>1278</v>
      </c>
      <c r="C18" s="679"/>
      <c r="D18" s="680">
        <f>D11+D12+D13+D14+D15+D16-D17</f>
        <v>14919.360000000015</v>
      </c>
      <c r="E18" s="422"/>
      <c r="F18" s="636"/>
      <c r="G18" s="680">
        <f>G11+G12+G13+G14+G15+G16-G17</f>
        <v>0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687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0"/>
      <c r="F21" s="630"/>
      <c r="G21" s="630"/>
      <c r="H21" s="630"/>
      <c r="I21" s="630"/>
      <c r="J21" s="631"/>
      <c r="M21" s="201"/>
      <c r="O21" s="687"/>
    </row>
    <row r="22" spans="1:16" x14ac:dyDescent="0.25">
      <c r="A22" s="223" t="s">
        <v>30</v>
      </c>
      <c r="B22" s="223" t="s">
        <v>31</v>
      </c>
      <c r="C22" s="458" t="s">
        <v>32</v>
      </c>
      <c r="D22" s="683"/>
      <c r="E22" s="683"/>
      <c r="F22" s="223" t="s">
        <v>30</v>
      </c>
      <c r="G22" s="223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45446</v>
      </c>
      <c r="B23" s="218">
        <v>13358.22</v>
      </c>
      <c r="C23" s="482" t="s">
        <v>502</v>
      </c>
      <c r="D23" s="482"/>
      <c r="E23" s="482"/>
      <c r="F23" s="213"/>
      <c r="G23" s="218"/>
      <c r="H23" s="491"/>
      <c r="I23" s="512"/>
      <c r="J23" s="543"/>
    </row>
    <row r="24" spans="1:16" ht="14.25" customHeight="1" x14ac:dyDescent="0.25">
      <c r="A24" s="213">
        <v>45446</v>
      </c>
      <c r="B24" s="218">
        <v>8.8699999999999992</v>
      </c>
      <c r="C24" s="626" t="s">
        <v>217</v>
      </c>
      <c r="D24" s="626"/>
      <c r="E24" s="626"/>
      <c r="F24" s="213"/>
      <c r="G24" s="218"/>
      <c r="H24" s="491"/>
      <c r="I24" s="512"/>
      <c r="J24" s="543"/>
    </row>
    <row r="25" spans="1:16" ht="14.25" customHeight="1" x14ac:dyDescent="0.25">
      <c r="A25" s="213">
        <v>45447</v>
      </c>
      <c r="B25" s="218">
        <v>3995</v>
      </c>
      <c r="C25" s="626" t="s">
        <v>1271</v>
      </c>
      <c r="D25" s="626"/>
      <c r="E25" s="626"/>
      <c r="F25" s="213"/>
      <c r="G25" s="218"/>
      <c r="H25" s="491"/>
      <c r="I25" s="512"/>
      <c r="J25" s="543"/>
    </row>
    <row r="26" spans="1:16" ht="14.25" customHeight="1" x14ac:dyDescent="0.25">
      <c r="A26" s="213">
        <v>45447</v>
      </c>
      <c r="B26" s="219">
        <v>4.43</v>
      </c>
      <c r="C26" s="626" t="s">
        <v>217</v>
      </c>
      <c r="D26" s="626"/>
      <c r="E26" s="626"/>
      <c r="F26" s="213"/>
      <c r="G26" s="219"/>
      <c r="H26" s="650"/>
      <c r="I26" s="639"/>
      <c r="J26" s="640"/>
    </row>
    <row r="27" spans="1:16" ht="14.25" customHeight="1" x14ac:dyDescent="0.25">
      <c r="A27" s="213">
        <v>45449</v>
      </c>
      <c r="B27" s="219">
        <v>5295.99</v>
      </c>
      <c r="C27" s="626" t="s">
        <v>1272</v>
      </c>
      <c r="D27" s="626"/>
      <c r="E27" s="626"/>
      <c r="F27" s="213"/>
      <c r="G27" s="218"/>
      <c r="H27" s="491"/>
      <c r="I27" s="512"/>
      <c r="J27" s="543"/>
    </row>
    <row r="28" spans="1:16" ht="14.25" customHeight="1" x14ac:dyDescent="0.25">
      <c r="A28" s="213">
        <v>45449</v>
      </c>
      <c r="B28" s="218">
        <v>8.86</v>
      </c>
      <c r="C28" s="626" t="s">
        <v>217</v>
      </c>
      <c r="D28" s="626"/>
      <c r="E28" s="626"/>
      <c r="F28" s="213"/>
      <c r="G28" s="218"/>
      <c r="H28" s="491"/>
      <c r="I28" s="512"/>
      <c r="J28" s="543"/>
    </row>
    <row r="29" spans="1:16" ht="14.25" customHeight="1" x14ac:dyDescent="0.25">
      <c r="A29" s="213">
        <v>45449</v>
      </c>
      <c r="B29" s="219">
        <v>3000</v>
      </c>
      <c r="C29" s="491" t="s">
        <v>628</v>
      </c>
      <c r="D29" s="512"/>
      <c r="E29" s="543"/>
      <c r="F29" s="213"/>
      <c r="G29" s="219"/>
      <c r="H29" s="650"/>
      <c r="I29" s="639"/>
      <c r="J29" s="640"/>
    </row>
    <row r="30" spans="1:16" ht="14.25" customHeight="1" x14ac:dyDescent="0.25">
      <c r="A30" s="213">
        <v>45449</v>
      </c>
      <c r="B30" s="219">
        <v>4.43</v>
      </c>
      <c r="C30" s="626" t="s">
        <v>217</v>
      </c>
      <c r="D30" s="626"/>
      <c r="E30" s="626"/>
      <c r="F30" s="213"/>
      <c r="G30" s="219"/>
      <c r="H30" s="650"/>
      <c r="I30" s="639"/>
      <c r="J30" s="640"/>
    </row>
    <row r="31" spans="1:16" ht="13.5" customHeight="1" x14ac:dyDescent="0.25">
      <c r="A31" s="213">
        <v>45450</v>
      </c>
      <c r="B31" s="218">
        <v>16080</v>
      </c>
      <c r="C31" s="626" t="s">
        <v>1273</v>
      </c>
      <c r="D31" s="626"/>
      <c r="E31" s="626"/>
      <c r="F31" s="213"/>
      <c r="G31" s="218"/>
      <c r="H31" s="491"/>
      <c r="I31" s="512"/>
      <c r="J31" s="543"/>
    </row>
    <row r="32" spans="1:16" ht="13.5" customHeight="1" x14ac:dyDescent="0.25">
      <c r="A32" s="213">
        <v>45450</v>
      </c>
      <c r="B32" s="218">
        <v>8.86</v>
      </c>
      <c r="C32" s="626" t="s">
        <v>217</v>
      </c>
      <c r="D32" s="626"/>
      <c r="E32" s="626"/>
      <c r="F32" s="213"/>
      <c r="G32" s="218"/>
      <c r="H32" s="491"/>
      <c r="I32" s="512"/>
      <c r="J32" s="543"/>
    </row>
    <row r="33" spans="1:10" ht="13.5" customHeight="1" x14ac:dyDescent="0.25">
      <c r="A33" s="213">
        <v>45450</v>
      </c>
      <c r="B33" s="218">
        <v>8500</v>
      </c>
      <c r="C33" s="626" t="s">
        <v>1274</v>
      </c>
      <c r="D33" s="626"/>
      <c r="E33" s="626"/>
      <c r="F33" s="213"/>
      <c r="G33" s="219"/>
      <c r="H33" s="650"/>
      <c r="I33" s="639"/>
      <c r="J33" s="640"/>
    </row>
    <row r="34" spans="1:10" ht="13.5" customHeight="1" x14ac:dyDescent="0.25">
      <c r="A34" s="213">
        <v>45450</v>
      </c>
      <c r="B34" s="218">
        <v>8.86</v>
      </c>
      <c r="C34" s="626" t="s">
        <v>217</v>
      </c>
      <c r="D34" s="626"/>
      <c r="E34" s="626"/>
      <c r="F34" s="213"/>
      <c r="G34" s="218"/>
      <c r="H34" s="491"/>
      <c r="I34" s="512"/>
      <c r="J34" s="543"/>
    </row>
    <row r="35" spans="1:10" ht="13.5" customHeight="1" x14ac:dyDescent="0.25">
      <c r="A35" s="213">
        <v>45453</v>
      </c>
      <c r="B35" s="218">
        <v>20000</v>
      </c>
      <c r="C35" s="482" t="s">
        <v>1006</v>
      </c>
      <c r="D35" s="482"/>
      <c r="E35" s="482"/>
      <c r="F35" s="213"/>
      <c r="G35" s="218"/>
      <c r="H35" s="491"/>
      <c r="I35" s="512"/>
      <c r="J35" s="543"/>
    </row>
    <row r="36" spans="1:10" ht="13.5" customHeight="1" x14ac:dyDescent="0.25">
      <c r="A36" s="213">
        <v>45453</v>
      </c>
      <c r="B36" s="218">
        <v>8.8699999999999992</v>
      </c>
      <c r="C36" s="626" t="s">
        <v>217</v>
      </c>
      <c r="D36" s="626"/>
      <c r="E36" s="626"/>
      <c r="F36" s="213"/>
      <c r="G36" s="218"/>
      <c r="H36" s="491"/>
      <c r="I36" s="512"/>
      <c r="J36" s="543"/>
    </row>
    <row r="37" spans="1:10" ht="13.5" customHeight="1" x14ac:dyDescent="0.25">
      <c r="A37" s="213">
        <v>45453</v>
      </c>
      <c r="B37" s="219">
        <v>10000</v>
      </c>
      <c r="C37" s="491" t="s">
        <v>628</v>
      </c>
      <c r="D37" s="512"/>
      <c r="E37" s="543"/>
      <c r="F37" s="213"/>
      <c r="G37" s="219"/>
      <c r="H37" s="650"/>
      <c r="I37" s="639"/>
      <c r="J37" s="640"/>
    </row>
    <row r="38" spans="1:10" ht="13.5" customHeight="1" x14ac:dyDescent="0.25">
      <c r="A38" s="213">
        <v>45453</v>
      </c>
      <c r="B38" s="219">
        <v>8.6</v>
      </c>
      <c r="C38" s="626" t="s">
        <v>217</v>
      </c>
      <c r="D38" s="626"/>
      <c r="E38" s="626"/>
      <c r="F38" s="213"/>
      <c r="G38" s="218"/>
      <c r="H38" s="491"/>
      <c r="I38" s="512"/>
      <c r="J38" s="543"/>
    </row>
    <row r="39" spans="1:10" ht="13.5" customHeight="1" x14ac:dyDescent="0.25">
      <c r="A39" s="213">
        <v>45453</v>
      </c>
      <c r="B39" s="219">
        <v>28490</v>
      </c>
      <c r="C39" s="626" t="s">
        <v>1275</v>
      </c>
      <c r="D39" s="626"/>
      <c r="E39" s="626"/>
      <c r="F39" s="213"/>
      <c r="G39" s="218"/>
      <c r="H39" s="491"/>
      <c r="I39" s="512"/>
      <c r="J39" s="543"/>
    </row>
    <row r="40" spans="1:10" ht="13.5" customHeight="1" x14ac:dyDescent="0.25">
      <c r="A40" s="213">
        <v>45453</v>
      </c>
      <c r="B40" s="219">
        <v>9.1300000000000008</v>
      </c>
      <c r="C40" s="626" t="s">
        <v>217</v>
      </c>
      <c r="D40" s="626"/>
      <c r="E40" s="626"/>
      <c r="F40" s="213"/>
      <c r="G40" s="218"/>
      <c r="H40" s="491"/>
      <c r="I40" s="512"/>
      <c r="J40" s="543"/>
    </row>
    <row r="41" spans="1:10" ht="13.5" customHeight="1" x14ac:dyDescent="0.25">
      <c r="A41" s="213">
        <v>45455</v>
      </c>
      <c r="B41" s="231">
        <v>2201.2600000000002</v>
      </c>
      <c r="C41" s="626" t="s">
        <v>1276</v>
      </c>
      <c r="D41" s="626"/>
      <c r="E41" s="626"/>
      <c r="F41" s="213"/>
      <c r="G41" s="218"/>
      <c r="H41" s="224"/>
      <c r="I41" s="225"/>
      <c r="J41" s="226"/>
    </row>
    <row r="42" spans="1:10" ht="13.5" customHeight="1" x14ac:dyDescent="0.25">
      <c r="A42" s="213">
        <v>45455</v>
      </c>
      <c r="B42" s="219">
        <v>4.43</v>
      </c>
      <c r="C42" s="626" t="s">
        <v>217</v>
      </c>
      <c r="D42" s="626"/>
      <c r="E42" s="626"/>
      <c r="F42" s="213"/>
      <c r="G42" s="218"/>
      <c r="H42" s="224"/>
      <c r="I42" s="225"/>
      <c r="J42" s="226"/>
    </row>
    <row r="43" spans="1:10" ht="13.5" customHeight="1" x14ac:dyDescent="0.25">
      <c r="A43" s="213">
        <v>45467</v>
      </c>
      <c r="B43" s="231">
        <v>3000</v>
      </c>
      <c r="C43" s="491" t="s">
        <v>628</v>
      </c>
      <c r="D43" s="512"/>
      <c r="E43" s="543"/>
      <c r="F43" s="213"/>
      <c r="G43" s="218"/>
      <c r="H43" s="224"/>
      <c r="I43" s="225"/>
      <c r="J43" s="226"/>
    </row>
    <row r="44" spans="1:10" ht="13.5" customHeight="1" x14ac:dyDescent="0.25">
      <c r="A44" s="213">
        <v>45467</v>
      </c>
      <c r="B44" s="219">
        <v>4.43</v>
      </c>
      <c r="C44" s="626" t="s">
        <v>217</v>
      </c>
      <c r="D44" s="626"/>
      <c r="E44" s="626"/>
      <c r="F44" s="213"/>
      <c r="G44" s="218"/>
      <c r="H44" s="224"/>
      <c r="I44" s="225"/>
      <c r="J44" s="226"/>
    </row>
    <row r="45" spans="1:10" ht="13.5" customHeight="1" x14ac:dyDescent="0.25">
      <c r="A45" s="213">
        <v>45468</v>
      </c>
      <c r="B45" s="231">
        <v>25825</v>
      </c>
      <c r="C45" s="482" t="s">
        <v>1006</v>
      </c>
      <c r="D45" s="482"/>
      <c r="E45" s="482"/>
      <c r="F45" s="213"/>
      <c r="G45" s="218"/>
      <c r="H45" s="224"/>
      <c r="I45" s="225"/>
      <c r="J45" s="226"/>
    </row>
    <row r="46" spans="1:10" ht="13.5" customHeight="1" x14ac:dyDescent="0.25">
      <c r="A46" s="213">
        <v>45468</v>
      </c>
      <c r="B46" s="218">
        <v>8.86</v>
      </c>
      <c r="C46" s="626" t="s">
        <v>217</v>
      </c>
      <c r="D46" s="626"/>
      <c r="E46" s="626"/>
      <c r="F46" s="213"/>
      <c r="G46" s="218"/>
      <c r="H46" s="224"/>
      <c r="I46" s="225"/>
      <c r="J46" s="226"/>
    </row>
    <row r="47" spans="1:10" ht="13.5" customHeight="1" x14ac:dyDescent="0.25">
      <c r="A47" s="213">
        <v>45469</v>
      </c>
      <c r="B47" s="218">
        <v>4190.8100000000004</v>
      </c>
      <c r="C47" s="491" t="s">
        <v>776</v>
      </c>
      <c r="D47" s="512"/>
      <c r="E47" s="543"/>
      <c r="F47" s="213"/>
      <c r="G47" s="218"/>
      <c r="H47" s="224"/>
      <c r="I47" s="225"/>
      <c r="J47" s="226"/>
    </row>
    <row r="48" spans="1:10" ht="13.5" customHeight="1" x14ac:dyDescent="0.25">
      <c r="A48" s="213">
        <v>45473</v>
      </c>
      <c r="B48" s="218">
        <v>641.75</v>
      </c>
      <c r="C48" s="482" t="s">
        <v>1058</v>
      </c>
      <c r="D48" s="482"/>
      <c r="E48" s="482"/>
      <c r="F48" s="213"/>
      <c r="G48" s="218"/>
      <c r="H48" s="491"/>
      <c r="I48" s="512"/>
      <c r="J48" s="543"/>
    </row>
    <row r="50" spans="1:10" ht="21" customHeight="1" x14ac:dyDescent="0.25">
      <c r="A50" s="691" t="s">
        <v>1277</v>
      </c>
      <c r="B50" s="691"/>
      <c r="C50" s="691"/>
      <c r="D50" s="691"/>
      <c r="E50" s="691"/>
      <c r="F50" s="691"/>
      <c r="G50" s="691"/>
      <c r="H50" s="691"/>
      <c r="I50" s="691"/>
      <c r="J50" s="691"/>
    </row>
    <row r="51" spans="1:10" x14ac:dyDescent="0.25">
      <c r="A51" s="692" t="s">
        <v>1224</v>
      </c>
      <c r="B51" s="692"/>
      <c r="C51" s="692"/>
      <c r="D51" s="692"/>
      <c r="E51" s="692"/>
      <c r="F51" s="692"/>
      <c r="G51" s="692"/>
      <c r="H51" s="692"/>
      <c r="I51" s="692"/>
      <c r="J51" s="692"/>
    </row>
    <row r="52" spans="1:10" x14ac:dyDescent="0.25">
      <c r="B52" s="692" t="s">
        <v>1225</v>
      </c>
      <c r="C52" s="692"/>
      <c r="F52" s="693" t="s">
        <v>1226</v>
      </c>
      <c r="G52" s="693"/>
      <c r="H52" s="693" t="s">
        <v>1227</v>
      </c>
      <c r="I52" s="693"/>
    </row>
  </sheetData>
  <mergeCells count="86">
    <mergeCell ref="A50:J50"/>
    <mergeCell ref="A51:J51"/>
    <mergeCell ref="B52:C52"/>
    <mergeCell ref="F52:G52"/>
    <mergeCell ref="H52:I52"/>
    <mergeCell ref="C39:E39"/>
    <mergeCell ref="H39:J39"/>
    <mergeCell ref="C40:E40"/>
    <mergeCell ref="H40:J40"/>
    <mergeCell ref="C48:E48"/>
    <mergeCell ref="H48:J48"/>
    <mergeCell ref="C46:E46"/>
    <mergeCell ref="C47:E47"/>
    <mergeCell ref="C41:E41"/>
    <mergeCell ref="C42:E42"/>
    <mergeCell ref="C43:E43"/>
    <mergeCell ref="C44:E44"/>
    <mergeCell ref="C45:E45"/>
    <mergeCell ref="C36:E36"/>
    <mergeCell ref="H36:J36"/>
    <mergeCell ref="C37:E37"/>
    <mergeCell ref="H37:J37"/>
    <mergeCell ref="C38:E38"/>
    <mergeCell ref="H38:J38"/>
    <mergeCell ref="C33:E33"/>
    <mergeCell ref="H33:J33"/>
    <mergeCell ref="C34:E34"/>
    <mergeCell ref="H34:J34"/>
    <mergeCell ref="C35:E35"/>
    <mergeCell ref="H35:J35"/>
    <mergeCell ref="C30:E30"/>
    <mergeCell ref="H30:J30"/>
    <mergeCell ref="C31:E31"/>
    <mergeCell ref="H31:J31"/>
    <mergeCell ref="C32:E32"/>
    <mergeCell ref="H32:J32"/>
    <mergeCell ref="C27:E27"/>
    <mergeCell ref="H27:J27"/>
    <mergeCell ref="C28:E28"/>
    <mergeCell ref="H28:J28"/>
    <mergeCell ref="C29:E29"/>
    <mergeCell ref="H29:J29"/>
    <mergeCell ref="C24:E24"/>
    <mergeCell ref="H24:J24"/>
    <mergeCell ref="C25:E25"/>
    <mergeCell ref="H25:J25"/>
    <mergeCell ref="C26:E26"/>
    <mergeCell ref="H26:J26"/>
    <mergeCell ref="O19:O21"/>
    <mergeCell ref="A20:J20"/>
    <mergeCell ref="A21:J21"/>
    <mergeCell ref="C22:E22"/>
    <mergeCell ref="H22:J22"/>
    <mergeCell ref="C23:E23"/>
    <mergeCell ref="H23:J23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A5:J5"/>
    <mergeCell ref="B7:I7"/>
    <mergeCell ref="B8:G8"/>
    <mergeCell ref="H8:I8"/>
    <mergeCell ref="B9:C10"/>
    <mergeCell ref="D9:F10"/>
    <mergeCell ref="G9:I10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37"/>
  <sheetViews>
    <sheetView topLeftCell="A18" zoomScaleNormal="100" workbookViewId="0">
      <selection activeCell="A23" sqref="A23:B33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9.140625" style="125"/>
    <col min="13" max="14" width="9.5703125" style="125" bestFit="1" customWidth="1"/>
    <col min="15" max="16384" width="9.140625" style="125"/>
  </cols>
  <sheetData>
    <row r="5" spans="1:15" ht="15.75" x14ac:dyDescent="0.25">
      <c r="A5" s="682" t="s">
        <v>1267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5" ht="15.75" thickBot="1" x14ac:dyDescent="0.3"/>
    <row r="7" spans="1:15" ht="21.75" customHeight="1" x14ac:dyDescent="0.35">
      <c r="B7" s="589" t="s">
        <v>1268</v>
      </c>
      <c r="C7" s="590"/>
      <c r="D7" s="590"/>
      <c r="E7" s="590"/>
      <c r="F7" s="590"/>
      <c r="G7" s="590"/>
      <c r="H7" s="590"/>
      <c r="I7" s="591"/>
    </row>
    <row r="8" spans="1:15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</row>
    <row r="9" spans="1:15" x14ac:dyDescent="0.25">
      <c r="B9" s="658"/>
      <c r="C9" s="673"/>
      <c r="D9" s="675" t="s">
        <v>177</v>
      </c>
      <c r="E9" s="606"/>
      <c r="F9" s="607"/>
      <c r="G9" s="675" t="s">
        <v>1253</v>
      </c>
      <c r="H9" s="606"/>
      <c r="I9" s="607"/>
    </row>
    <row r="10" spans="1:15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5" ht="30.75" customHeight="1" x14ac:dyDescent="0.25">
      <c r="B11" s="583" t="s">
        <v>1269</v>
      </c>
      <c r="C11" s="664"/>
      <c r="D11" s="666">
        <v>467608.17</v>
      </c>
      <c r="E11" s="667"/>
      <c r="F11" s="681"/>
      <c r="G11" s="666">
        <v>379636.39</v>
      </c>
      <c r="H11" s="667"/>
      <c r="I11" s="668"/>
    </row>
    <row r="12" spans="1:15" x14ac:dyDescent="0.25">
      <c r="B12" s="585" t="s">
        <v>3</v>
      </c>
      <c r="C12" s="665"/>
      <c r="D12" s="669">
        <f>176407.26+392694.6</f>
        <v>569101.86</v>
      </c>
      <c r="E12" s="360"/>
      <c r="F12" s="541"/>
      <c r="G12" s="669">
        <f>280745.38+29256.97</f>
        <v>310002.34999999998</v>
      </c>
      <c r="H12" s="360"/>
      <c r="I12" s="662"/>
      <c r="M12" s="201"/>
      <c r="N12" s="201"/>
      <c r="O12" s="201"/>
    </row>
    <row r="13" spans="1:15" x14ac:dyDescent="0.25">
      <c r="B13" s="585" t="s">
        <v>625</v>
      </c>
      <c r="C13" s="665"/>
      <c r="D13" s="669">
        <f>3715.35+9061.99</f>
        <v>12777.34</v>
      </c>
      <c r="E13" s="360"/>
      <c r="F13" s="541"/>
      <c r="G13" s="669">
        <v>6400.71</v>
      </c>
      <c r="H13" s="360"/>
      <c r="I13" s="662"/>
      <c r="M13" s="201"/>
      <c r="N13" s="201"/>
      <c r="O13" s="201"/>
    </row>
    <row r="14" spans="1:15" x14ac:dyDescent="0.25">
      <c r="B14" s="585" t="s">
        <v>1254</v>
      </c>
      <c r="C14" s="665"/>
      <c r="D14" s="669">
        <v>300</v>
      </c>
      <c r="E14" s="360"/>
      <c r="F14" s="541"/>
      <c r="G14" s="669">
        <v>200</v>
      </c>
      <c r="H14" s="360"/>
      <c r="I14" s="662"/>
    </row>
    <row r="15" spans="1:15" x14ac:dyDescent="0.25">
      <c r="B15" s="585" t="s">
        <v>996</v>
      </c>
      <c r="C15" s="665"/>
      <c r="D15" s="669">
        <v>0</v>
      </c>
      <c r="E15" s="360"/>
      <c r="F15" s="541"/>
      <c r="G15" s="669">
        <v>0</v>
      </c>
      <c r="H15" s="360"/>
      <c r="I15" s="662"/>
    </row>
    <row r="16" spans="1:15" x14ac:dyDescent="0.25">
      <c r="B16" s="585" t="s">
        <v>1005</v>
      </c>
      <c r="C16" s="665"/>
      <c r="D16" s="669">
        <v>0</v>
      </c>
      <c r="E16" s="360"/>
      <c r="F16" s="541"/>
      <c r="G16" s="669">
        <v>0</v>
      </c>
      <c r="H16" s="360"/>
      <c r="I16" s="662"/>
    </row>
    <row r="17" spans="1:14" x14ac:dyDescent="0.25">
      <c r="B17" s="585" t="s">
        <v>6</v>
      </c>
      <c r="C17" s="665"/>
      <c r="D17" s="669">
        <v>398974.91</v>
      </c>
      <c r="E17" s="360"/>
      <c r="F17" s="541"/>
      <c r="G17" s="669">
        <v>402056.59</v>
      </c>
      <c r="H17" s="360"/>
      <c r="I17" s="662"/>
      <c r="M17" s="201"/>
    </row>
    <row r="18" spans="1:14" ht="36.75" customHeight="1" thickBot="1" x14ac:dyDescent="0.3">
      <c r="B18" s="602" t="s">
        <v>1278</v>
      </c>
      <c r="C18" s="679"/>
      <c r="D18" s="680">
        <f>D11+D12+D13+D14+D15+D16-D17</f>
        <v>650812.4600000002</v>
      </c>
      <c r="E18" s="422"/>
      <c r="F18" s="636"/>
      <c r="G18" s="680">
        <f>G11+G12+G13+G14+G15+G16-G17</f>
        <v>294182.85999999993</v>
      </c>
      <c r="H18" s="422"/>
      <c r="I18" s="663"/>
    </row>
    <row r="19" spans="1:14" ht="15.75" customHeight="1" thickBot="1" x14ac:dyDescent="0.3">
      <c r="D19" s="188"/>
      <c r="E19" s="188"/>
      <c r="F19" s="189"/>
      <c r="G19" s="189"/>
      <c r="H19" s="189"/>
      <c r="I19" s="189"/>
      <c r="M19" s="687"/>
    </row>
    <row r="20" spans="1:14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M20" s="687"/>
      <c r="N20" s="201"/>
    </row>
    <row r="21" spans="1:14" ht="15.75" thickBot="1" x14ac:dyDescent="0.3">
      <c r="A21" s="632" t="s">
        <v>177</v>
      </c>
      <c r="B21" s="630"/>
      <c r="C21" s="630"/>
      <c r="D21" s="630"/>
      <c r="E21" s="630"/>
      <c r="F21" s="630"/>
      <c r="G21" s="630"/>
      <c r="H21" s="630"/>
      <c r="I21" s="630"/>
      <c r="J21" s="631"/>
      <c r="M21" s="687"/>
    </row>
    <row r="22" spans="1:14" x14ac:dyDescent="0.25">
      <c r="A22" s="223" t="s">
        <v>30</v>
      </c>
      <c r="B22" s="223" t="s">
        <v>31</v>
      </c>
      <c r="C22" s="458" t="s">
        <v>32</v>
      </c>
      <c r="D22" s="683"/>
      <c r="E22" s="683"/>
      <c r="F22" s="223" t="s">
        <v>30</v>
      </c>
      <c r="G22" s="223" t="s">
        <v>31</v>
      </c>
      <c r="H22" s="684" t="s">
        <v>32</v>
      </c>
      <c r="I22" s="685"/>
      <c r="J22" s="686"/>
    </row>
    <row r="23" spans="1:14" ht="14.25" customHeight="1" x14ac:dyDescent="0.25">
      <c r="A23" s="213">
        <v>45447</v>
      </c>
      <c r="B23" s="218">
        <v>267466.90999999997</v>
      </c>
      <c r="C23" s="626" t="s">
        <v>1279</v>
      </c>
      <c r="D23" s="626"/>
      <c r="E23" s="626"/>
      <c r="F23" s="213"/>
      <c r="G23" s="218"/>
      <c r="H23" s="491"/>
      <c r="I23" s="512"/>
      <c r="J23" s="543"/>
    </row>
    <row r="24" spans="1:14" ht="14.25" customHeight="1" x14ac:dyDescent="0.25">
      <c r="A24" s="213">
        <v>45447</v>
      </c>
      <c r="B24" s="218">
        <v>34003</v>
      </c>
      <c r="C24" s="482" t="s">
        <v>1263</v>
      </c>
      <c r="D24" s="482"/>
      <c r="E24" s="482"/>
      <c r="F24" s="213"/>
      <c r="G24" s="218"/>
      <c r="H24" s="491"/>
      <c r="I24" s="512"/>
      <c r="J24" s="543"/>
    </row>
    <row r="25" spans="1:14" ht="14.25" customHeight="1" x14ac:dyDescent="0.25">
      <c r="A25" s="213">
        <v>45449</v>
      </c>
      <c r="B25" s="218">
        <v>100</v>
      </c>
      <c r="C25" s="491" t="s">
        <v>628</v>
      </c>
      <c r="D25" s="512"/>
      <c r="E25" s="543"/>
      <c r="F25" s="213"/>
      <c r="G25" s="218"/>
      <c r="H25" s="491"/>
      <c r="I25" s="512"/>
      <c r="J25" s="543"/>
    </row>
    <row r="26" spans="1:14" ht="14.25" customHeight="1" x14ac:dyDescent="0.25">
      <c r="A26" s="213">
        <v>45450</v>
      </c>
      <c r="B26" s="218">
        <v>25000</v>
      </c>
      <c r="C26" s="491" t="s">
        <v>628</v>
      </c>
      <c r="D26" s="512"/>
      <c r="E26" s="543"/>
      <c r="F26" s="213"/>
      <c r="G26" s="219"/>
      <c r="H26" s="650"/>
      <c r="I26" s="639"/>
      <c r="J26" s="640"/>
    </row>
    <row r="27" spans="1:14" ht="14.25" customHeight="1" x14ac:dyDescent="0.25">
      <c r="A27" s="213">
        <v>45450</v>
      </c>
      <c r="B27" s="218">
        <v>25000</v>
      </c>
      <c r="C27" s="491" t="s">
        <v>290</v>
      </c>
      <c r="D27" s="512"/>
      <c r="E27" s="543"/>
      <c r="F27" s="213"/>
      <c r="G27" s="218"/>
      <c r="H27" s="491"/>
      <c r="I27" s="512"/>
      <c r="J27" s="543"/>
    </row>
    <row r="28" spans="1:14" ht="14.25" customHeight="1" x14ac:dyDescent="0.25">
      <c r="A28" s="213">
        <v>45450</v>
      </c>
      <c r="B28" s="218">
        <v>290</v>
      </c>
      <c r="C28" s="482" t="s">
        <v>239</v>
      </c>
      <c r="D28" s="482"/>
      <c r="E28" s="482"/>
      <c r="F28" s="213"/>
      <c r="G28" s="233"/>
      <c r="H28" s="491"/>
      <c r="I28" s="512"/>
      <c r="J28" s="543"/>
    </row>
    <row r="29" spans="1:14" ht="14.25" customHeight="1" x14ac:dyDescent="0.25">
      <c r="A29" s="213">
        <v>45453</v>
      </c>
      <c r="B29" s="218">
        <v>30000</v>
      </c>
      <c r="C29" s="491" t="s">
        <v>290</v>
      </c>
      <c r="D29" s="512"/>
      <c r="E29" s="543"/>
      <c r="F29" s="213"/>
      <c r="G29" s="234"/>
      <c r="H29" s="224"/>
      <c r="I29" s="225"/>
      <c r="J29" s="226"/>
    </row>
    <row r="30" spans="1:14" ht="14.25" customHeight="1" x14ac:dyDescent="0.25">
      <c r="A30" s="213">
        <v>45454</v>
      </c>
      <c r="B30" s="218">
        <v>298</v>
      </c>
      <c r="C30" s="482" t="s">
        <v>273</v>
      </c>
      <c r="D30" s="482"/>
      <c r="E30" s="482"/>
      <c r="F30" s="213"/>
      <c r="G30" s="234"/>
      <c r="H30" s="224"/>
      <c r="I30" s="225"/>
      <c r="J30" s="226"/>
    </row>
    <row r="31" spans="1:14" ht="14.25" customHeight="1" x14ac:dyDescent="0.25">
      <c r="A31" s="213">
        <v>45463</v>
      </c>
      <c r="B31" s="218">
        <v>8135</v>
      </c>
      <c r="C31" s="491" t="s">
        <v>1025</v>
      </c>
      <c r="D31" s="512"/>
      <c r="E31" s="543"/>
      <c r="F31" s="213"/>
      <c r="G31" s="234"/>
      <c r="H31" s="224"/>
      <c r="I31" s="225"/>
      <c r="J31" s="226"/>
    </row>
    <row r="32" spans="1:14" ht="14.25" customHeight="1" x14ac:dyDescent="0.25">
      <c r="A32" s="213">
        <v>45469</v>
      </c>
      <c r="B32" s="218">
        <v>682</v>
      </c>
      <c r="C32" s="491" t="s">
        <v>1281</v>
      </c>
      <c r="D32" s="512"/>
      <c r="E32" s="543"/>
      <c r="F32" s="213"/>
      <c r="G32" s="234"/>
      <c r="H32" s="224"/>
      <c r="I32" s="225"/>
      <c r="J32" s="226"/>
    </row>
    <row r="33" spans="1:10" ht="14.25" customHeight="1" x14ac:dyDescent="0.25">
      <c r="A33" s="213">
        <v>45471</v>
      </c>
      <c r="B33" s="218">
        <v>8000</v>
      </c>
      <c r="C33" s="491" t="s">
        <v>1282</v>
      </c>
      <c r="D33" s="512"/>
      <c r="E33" s="543"/>
      <c r="F33" s="213"/>
      <c r="G33" s="219"/>
      <c r="H33" s="650"/>
      <c r="I33" s="639"/>
      <c r="J33" s="640"/>
    </row>
    <row r="35" spans="1:10" ht="21" customHeight="1" x14ac:dyDescent="0.25">
      <c r="A35" s="691" t="s">
        <v>1277</v>
      </c>
      <c r="B35" s="691"/>
      <c r="C35" s="691"/>
      <c r="D35" s="691"/>
      <c r="E35" s="691"/>
      <c r="F35" s="691"/>
      <c r="G35" s="691"/>
      <c r="H35" s="691"/>
      <c r="I35" s="691"/>
      <c r="J35" s="691"/>
    </row>
    <row r="36" spans="1:10" x14ac:dyDescent="0.25">
      <c r="A36" s="692" t="s">
        <v>1224</v>
      </c>
      <c r="B36" s="692"/>
      <c r="C36" s="692"/>
      <c r="D36" s="692"/>
      <c r="E36" s="692"/>
      <c r="F36" s="692"/>
      <c r="G36" s="692"/>
      <c r="H36" s="692"/>
      <c r="I36" s="692"/>
      <c r="J36" s="692"/>
    </row>
    <row r="37" spans="1:10" x14ac:dyDescent="0.25">
      <c r="B37" s="692" t="s">
        <v>1225</v>
      </c>
      <c r="C37" s="692"/>
      <c r="F37" s="693" t="s">
        <v>1226</v>
      </c>
      <c r="G37" s="693"/>
      <c r="H37" s="693" t="s">
        <v>1227</v>
      </c>
      <c r="I37" s="693"/>
    </row>
  </sheetData>
  <mergeCells count="59">
    <mergeCell ref="A35:J35"/>
    <mergeCell ref="A36:J36"/>
    <mergeCell ref="B37:C37"/>
    <mergeCell ref="F37:G37"/>
    <mergeCell ref="H37:I37"/>
    <mergeCell ref="H27:J27"/>
    <mergeCell ref="C28:E28"/>
    <mergeCell ref="H28:J28"/>
    <mergeCell ref="C33:E33"/>
    <mergeCell ref="H33:J33"/>
    <mergeCell ref="C29:E29"/>
    <mergeCell ref="C30:E30"/>
    <mergeCell ref="C31:E31"/>
    <mergeCell ref="C32:E32"/>
    <mergeCell ref="C27:E27"/>
    <mergeCell ref="C24:E24"/>
    <mergeCell ref="H24:J24"/>
    <mergeCell ref="C25:E25"/>
    <mergeCell ref="H25:J25"/>
    <mergeCell ref="C26:E26"/>
    <mergeCell ref="H26:J26"/>
    <mergeCell ref="M19:M21"/>
    <mergeCell ref="A20:J20"/>
    <mergeCell ref="A21:J21"/>
    <mergeCell ref="C22:E22"/>
    <mergeCell ref="H22:J22"/>
    <mergeCell ref="C23:E23"/>
    <mergeCell ref="H23:J23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A5:J5"/>
    <mergeCell ref="B7:I7"/>
    <mergeCell ref="B8:G8"/>
    <mergeCell ref="H8:I8"/>
    <mergeCell ref="B9:C10"/>
    <mergeCell ref="D9:F10"/>
    <mergeCell ref="G9:I10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37"/>
  <sheetViews>
    <sheetView topLeftCell="A10" zoomScaleNormal="100" workbookViewId="0">
      <selection activeCell="C25" sqref="C25:E25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9.140625" style="125"/>
    <col min="13" max="16" width="9.5703125" style="125" bestFit="1" customWidth="1"/>
    <col min="17" max="16384" width="9.140625" style="125"/>
  </cols>
  <sheetData>
    <row r="5" spans="1:17" ht="15.75" x14ac:dyDescent="0.25">
      <c r="A5" s="682" t="s">
        <v>1284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1283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1252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1285</v>
      </c>
      <c r="C11" s="664"/>
      <c r="D11" s="666">
        <v>14919.36</v>
      </c>
      <c r="E11" s="667"/>
      <c r="F11" s="681"/>
      <c r="G11" s="666">
        <v>0</v>
      </c>
      <c r="H11" s="667"/>
      <c r="I11" s="668"/>
    </row>
    <row r="12" spans="1:17" x14ac:dyDescent="0.25">
      <c r="B12" s="585" t="s">
        <v>3</v>
      </c>
      <c r="C12" s="665"/>
      <c r="D12" s="669">
        <f>27723.68+2912.08</f>
        <v>30635.760000000002</v>
      </c>
      <c r="E12" s="360"/>
      <c r="F12" s="541"/>
      <c r="G12" s="669">
        <v>0</v>
      </c>
      <c r="H12" s="360"/>
      <c r="I12" s="662"/>
      <c r="N12" s="201"/>
      <c r="O12" s="201"/>
      <c r="P12" s="201"/>
      <c r="Q12" s="201"/>
    </row>
    <row r="13" spans="1:17" x14ac:dyDescent="0.25">
      <c r="B13" s="585" t="s">
        <v>625</v>
      </c>
      <c r="C13" s="665"/>
      <c r="D13" s="669">
        <v>380.07</v>
      </c>
      <c r="E13" s="360"/>
      <c r="F13" s="541"/>
      <c r="G13" s="669">
        <v>0</v>
      </c>
      <c r="H13" s="360"/>
      <c r="I13" s="662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0</v>
      </c>
      <c r="H14" s="360"/>
      <c r="I14" s="662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0</v>
      </c>
      <c r="H15" s="360"/>
      <c r="I15" s="662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0</v>
      </c>
      <c r="H16" s="360"/>
      <c r="I16" s="662"/>
    </row>
    <row r="17" spans="1:16" x14ac:dyDescent="0.25">
      <c r="B17" s="585" t="s">
        <v>6</v>
      </c>
      <c r="C17" s="665"/>
      <c r="D17" s="669">
        <v>8567.19</v>
      </c>
      <c r="E17" s="360"/>
      <c r="F17" s="541"/>
      <c r="G17" s="669">
        <v>0</v>
      </c>
      <c r="H17" s="360"/>
      <c r="I17" s="662"/>
      <c r="O17" s="201"/>
    </row>
    <row r="18" spans="1:16" ht="36.75" customHeight="1" thickBot="1" x14ac:dyDescent="0.3">
      <c r="B18" s="602" t="s">
        <v>1286</v>
      </c>
      <c r="C18" s="679"/>
      <c r="D18" s="680">
        <f>D11+D12+D13+D14+D15+D16-D17</f>
        <v>37368</v>
      </c>
      <c r="E18" s="422"/>
      <c r="F18" s="636"/>
      <c r="G18" s="680">
        <f>G11+G12+G13+G14+G15+G16-G17</f>
        <v>0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687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0"/>
      <c r="F21" s="630"/>
      <c r="G21" s="630"/>
      <c r="H21" s="630"/>
      <c r="I21" s="630"/>
      <c r="J21" s="631"/>
      <c r="M21" s="201"/>
      <c r="O21" s="687"/>
    </row>
    <row r="22" spans="1:16" x14ac:dyDescent="0.25">
      <c r="A22" s="227" t="s">
        <v>30</v>
      </c>
      <c r="B22" s="227" t="s">
        <v>31</v>
      </c>
      <c r="C22" s="458" t="s">
        <v>32</v>
      </c>
      <c r="D22" s="683"/>
      <c r="E22" s="683"/>
      <c r="F22" s="227" t="s">
        <v>30</v>
      </c>
      <c r="G22" s="227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45476</v>
      </c>
      <c r="B23" s="218">
        <v>5711.14</v>
      </c>
      <c r="C23" s="626" t="s">
        <v>1272</v>
      </c>
      <c r="D23" s="626"/>
      <c r="E23" s="626"/>
      <c r="F23" s="213"/>
      <c r="G23" s="218"/>
      <c r="H23" s="491"/>
      <c r="I23" s="512"/>
      <c r="J23" s="543"/>
    </row>
    <row r="24" spans="1:16" ht="14.25" customHeight="1" x14ac:dyDescent="0.25">
      <c r="A24" s="213">
        <v>45476</v>
      </c>
      <c r="B24" s="218">
        <v>8.86</v>
      </c>
      <c r="C24" s="626" t="s">
        <v>217</v>
      </c>
      <c r="D24" s="626"/>
      <c r="E24" s="626"/>
      <c r="F24" s="213"/>
      <c r="G24" s="218"/>
      <c r="H24" s="491"/>
      <c r="I24" s="512"/>
      <c r="J24" s="543"/>
    </row>
    <row r="25" spans="1:16" ht="14.25" customHeight="1" x14ac:dyDescent="0.25">
      <c r="A25" s="213">
        <v>45484</v>
      </c>
      <c r="B25" s="218">
        <v>2201.2600000000002</v>
      </c>
      <c r="C25" s="626" t="s">
        <v>1287</v>
      </c>
      <c r="D25" s="626"/>
      <c r="E25" s="626"/>
      <c r="F25" s="213"/>
      <c r="G25" s="218"/>
      <c r="H25" s="491"/>
      <c r="I25" s="512"/>
      <c r="J25" s="543"/>
    </row>
    <row r="26" spans="1:16" ht="14.25" customHeight="1" x14ac:dyDescent="0.25">
      <c r="A26" s="213">
        <v>45484</v>
      </c>
      <c r="B26" s="218">
        <v>4.43</v>
      </c>
      <c r="C26" s="626" t="s">
        <v>217</v>
      </c>
      <c r="D26" s="626"/>
      <c r="E26" s="626"/>
      <c r="F26" s="213"/>
      <c r="G26" s="219"/>
      <c r="H26" s="650"/>
      <c r="I26" s="639"/>
      <c r="J26" s="640"/>
    </row>
    <row r="27" spans="1:16" ht="14.25" customHeight="1" x14ac:dyDescent="0.25">
      <c r="A27" s="213">
        <v>45499</v>
      </c>
      <c r="B27" s="219">
        <v>641.5</v>
      </c>
      <c r="C27" s="482" t="s">
        <v>1058</v>
      </c>
      <c r="D27" s="482"/>
      <c r="E27" s="482"/>
      <c r="F27" s="213"/>
      <c r="G27" s="218"/>
      <c r="H27" s="491"/>
      <c r="I27" s="512"/>
      <c r="J27" s="543"/>
    </row>
    <row r="28" spans="1:16" ht="13.5" customHeight="1" x14ac:dyDescent="0.25">
      <c r="A28" s="213"/>
      <c r="B28" s="231"/>
      <c r="C28" s="491"/>
      <c r="D28" s="512"/>
      <c r="E28" s="543"/>
      <c r="F28" s="213"/>
      <c r="G28" s="218"/>
      <c r="H28" s="228"/>
      <c r="I28" s="229"/>
      <c r="J28" s="230"/>
    </row>
    <row r="29" spans="1:16" ht="13.5" customHeight="1" x14ac:dyDescent="0.25">
      <c r="A29" s="213"/>
      <c r="B29" s="219"/>
      <c r="C29" s="626"/>
      <c r="D29" s="626"/>
      <c r="E29" s="626"/>
      <c r="F29" s="213"/>
      <c r="G29" s="218"/>
      <c r="H29" s="228"/>
      <c r="I29" s="229"/>
      <c r="J29" s="230"/>
    </row>
    <row r="30" spans="1:16" ht="13.5" customHeight="1" x14ac:dyDescent="0.25">
      <c r="A30" s="213"/>
      <c r="B30" s="231"/>
      <c r="C30" s="482"/>
      <c r="D30" s="482"/>
      <c r="E30" s="482"/>
      <c r="F30" s="213"/>
      <c r="G30" s="218"/>
      <c r="H30" s="228"/>
      <c r="I30" s="229"/>
      <c r="J30" s="230"/>
    </row>
    <row r="31" spans="1:16" ht="13.5" customHeight="1" x14ac:dyDescent="0.25">
      <c r="A31" s="213"/>
      <c r="B31" s="218"/>
      <c r="C31" s="626"/>
      <c r="D31" s="626"/>
      <c r="E31" s="626"/>
      <c r="F31" s="213"/>
      <c r="G31" s="218"/>
      <c r="H31" s="228"/>
      <c r="I31" s="229"/>
      <c r="J31" s="230"/>
    </row>
    <row r="32" spans="1:16" ht="13.5" customHeight="1" x14ac:dyDescent="0.25">
      <c r="A32" s="213"/>
      <c r="B32" s="218"/>
      <c r="C32" s="491"/>
      <c r="D32" s="512"/>
      <c r="E32" s="543"/>
      <c r="F32" s="213"/>
      <c r="G32" s="218"/>
      <c r="H32" s="228"/>
      <c r="I32" s="229"/>
      <c r="J32" s="230"/>
    </row>
    <row r="33" spans="1:10" ht="13.5" customHeight="1" x14ac:dyDescent="0.25">
      <c r="A33" s="213"/>
      <c r="B33" s="218"/>
      <c r="C33" s="482"/>
      <c r="D33" s="482"/>
      <c r="E33" s="482"/>
      <c r="F33" s="213"/>
      <c r="G33" s="218"/>
      <c r="H33" s="491"/>
      <c r="I33" s="512"/>
      <c r="J33" s="543"/>
    </row>
    <row r="35" spans="1:10" ht="21" customHeight="1" x14ac:dyDescent="0.25">
      <c r="A35" s="691" t="s">
        <v>1288</v>
      </c>
      <c r="B35" s="691"/>
      <c r="C35" s="691"/>
      <c r="D35" s="691"/>
      <c r="E35" s="691"/>
      <c r="F35" s="691"/>
      <c r="G35" s="691"/>
      <c r="H35" s="691"/>
      <c r="I35" s="691"/>
      <c r="J35" s="691"/>
    </row>
    <row r="36" spans="1:10" x14ac:dyDescent="0.25">
      <c r="A36" s="692" t="s">
        <v>1224</v>
      </c>
      <c r="B36" s="692"/>
      <c r="C36" s="692"/>
      <c r="D36" s="692"/>
      <c r="E36" s="692"/>
      <c r="F36" s="692"/>
      <c r="G36" s="692"/>
      <c r="H36" s="692"/>
      <c r="I36" s="692"/>
      <c r="J36" s="692"/>
    </row>
    <row r="37" spans="1:10" x14ac:dyDescent="0.25">
      <c r="B37" s="692" t="s">
        <v>1225</v>
      </c>
      <c r="C37" s="692"/>
      <c r="F37" s="693" t="s">
        <v>1226</v>
      </c>
      <c r="G37" s="693"/>
      <c r="H37" s="693" t="s">
        <v>1227</v>
      </c>
      <c r="I37" s="693"/>
    </row>
  </sheetData>
  <mergeCells count="58">
    <mergeCell ref="A5:J5"/>
    <mergeCell ref="B7:I7"/>
    <mergeCell ref="B8:G8"/>
    <mergeCell ref="H8:I8"/>
    <mergeCell ref="B9:C10"/>
    <mergeCell ref="D9:F10"/>
    <mergeCell ref="G9:I10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14:C14"/>
    <mergeCell ref="D14:F14"/>
    <mergeCell ref="G14:I14"/>
    <mergeCell ref="B15:C15"/>
    <mergeCell ref="D15:F15"/>
    <mergeCell ref="G15:I15"/>
    <mergeCell ref="B16:C16"/>
    <mergeCell ref="D16:F16"/>
    <mergeCell ref="G16:I16"/>
    <mergeCell ref="C23:E23"/>
    <mergeCell ref="H23:J23"/>
    <mergeCell ref="B17:C17"/>
    <mergeCell ref="D17:F17"/>
    <mergeCell ref="G17:I17"/>
    <mergeCell ref="B18:C18"/>
    <mergeCell ref="D18:F18"/>
    <mergeCell ref="G18:I18"/>
    <mergeCell ref="O19:O21"/>
    <mergeCell ref="A20:J20"/>
    <mergeCell ref="A21:J21"/>
    <mergeCell ref="C22:E22"/>
    <mergeCell ref="H22:J22"/>
    <mergeCell ref="C27:E27"/>
    <mergeCell ref="H27:J27"/>
    <mergeCell ref="C24:E24"/>
    <mergeCell ref="H24:J24"/>
    <mergeCell ref="C25:E25"/>
    <mergeCell ref="H25:J25"/>
    <mergeCell ref="C26:E26"/>
    <mergeCell ref="H26:J26"/>
    <mergeCell ref="C28:E28"/>
    <mergeCell ref="C29:E29"/>
    <mergeCell ref="C30:E30"/>
    <mergeCell ref="C31:E31"/>
    <mergeCell ref="C32:E32"/>
    <mergeCell ref="H33:J33"/>
    <mergeCell ref="A35:J35"/>
    <mergeCell ref="A36:J36"/>
    <mergeCell ref="B37:C37"/>
    <mergeCell ref="F37:G37"/>
    <mergeCell ref="H37:I37"/>
    <mergeCell ref="C33:E33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39"/>
  <sheetViews>
    <sheetView zoomScaleNormal="100" workbookViewId="0">
      <selection activeCell="C34" sqref="C34:E34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9.5703125" style="125" bestFit="1" customWidth="1"/>
    <col min="12" max="16384" width="9.140625" style="125"/>
  </cols>
  <sheetData>
    <row r="5" spans="1:11" ht="15.75" x14ac:dyDescent="0.25">
      <c r="A5" s="682" t="s">
        <v>1284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1" ht="15.75" thickBot="1" x14ac:dyDescent="0.3"/>
    <row r="7" spans="1:11" ht="21.75" customHeight="1" x14ac:dyDescent="0.35">
      <c r="B7" s="589" t="s">
        <v>1283</v>
      </c>
      <c r="C7" s="590"/>
      <c r="D7" s="590"/>
      <c r="E7" s="590"/>
      <c r="F7" s="590"/>
      <c r="G7" s="590"/>
      <c r="H7" s="590"/>
      <c r="I7" s="591"/>
    </row>
    <row r="8" spans="1:11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</row>
    <row r="9" spans="1:11" x14ac:dyDescent="0.25">
      <c r="B9" s="658"/>
      <c r="C9" s="673"/>
      <c r="D9" s="675" t="s">
        <v>177</v>
      </c>
      <c r="E9" s="606"/>
      <c r="F9" s="607"/>
      <c r="G9" s="675" t="s">
        <v>1253</v>
      </c>
      <c r="H9" s="606"/>
      <c r="I9" s="607"/>
    </row>
    <row r="10" spans="1:11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1" ht="30.75" customHeight="1" x14ac:dyDescent="0.25">
      <c r="B11" s="583" t="s">
        <v>1285</v>
      </c>
      <c r="C11" s="664"/>
      <c r="D11" s="666">
        <v>650812.46</v>
      </c>
      <c r="E11" s="667"/>
      <c r="F11" s="681"/>
      <c r="G11" s="666">
        <v>295546.86</v>
      </c>
      <c r="H11" s="667"/>
      <c r="I11" s="668"/>
      <c r="K11" s="201"/>
    </row>
    <row r="12" spans="1:11" x14ac:dyDescent="0.25">
      <c r="B12" s="585" t="s">
        <v>3</v>
      </c>
      <c r="C12" s="665"/>
      <c r="D12" s="669">
        <f>145954.77+20670.22+283841.93+29290.67</f>
        <v>479757.58999999997</v>
      </c>
      <c r="E12" s="360"/>
      <c r="F12" s="541"/>
      <c r="G12" s="669">
        <f>324196.9+23684</f>
        <v>347880.9</v>
      </c>
      <c r="H12" s="360"/>
      <c r="I12" s="662"/>
      <c r="K12" s="201"/>
    </row>
    <row r="13" spans="1:11" x14ac:dyDescent="0.25">
      <c r="B13" s="585" t="s">
        <v>625</v>
      </c>
      <c r="C13" s="665"/>
      <c r="D13" s="669">
        <f>1931.25+5923.66</f>
        <v>7854.91</v>
      </c>
      <c r="E13" s="360"/>
      <c r="F13" s="541"/>
      <c r="G13" s="669">
        <v>6860.66</v>
      </c>
      <c r="H13" s="360"/>
      <c r="I13" s="662"/>
    </row>
    <row r="14" spans="1:11" x14ac:dyDescent="0.25">
      <c r="B14" s="585" t="s">
        <v>1254</v>
      </c>
      <c r="C14" s="665"/>
      <c r="D14" s="669">
        <v>682</v>
      </c>
      <c r="E14" s="360"/>
      <c r="F14" s="541"/>
      <c r="G14" s="669">
        <v>1100</v>
      </c>
      <c r="H14" s="360"/>
      <c r="I14" s="662"/>
    </row>
    <row r="15" spans="1:11" x14ac:dyDescent="0.25">
      <c r="B15" s="585" t="s">
        <v>996</v>
      </c>
      <c r="C15" s="665"/>
      <c r="D15" s="669">
        <f>100+300</f>
        <v>400</v>
      </c>
      <c r="E15" s="360"/>
      <c r="F15" s="541"/>
      <c r="G15" s="669">
        <v>0</v>
      </c>
      <c r="H15" s="360"/>
      <c r="I15" s="662"/>
    </row>
    <row r="16" spans="1:11" x14ac:dyDescent="0.25">
      <c r="B16" s="585" t="s">
        <v>1005</v>
      </c>
      <c r="C16" s="665"/>
      <c r="D16" s="669">
        <v>0</v>
      </c>
      <c r="E16" s="360"/>
      <c r="F16" s="541"/>
      <c r="G16" s="669">
        <v>0</v>
      </c>
      <c r="H16" s="360"/>
      <c r="I16" s="662"/>
    </row>
    <row r="17" spans="1:10" x14ac:dyDescent="0.25">
      <c r="B17" s="585" t="s">
        <v>6</v>
      </c>
      <c r="C17" s="665"/>
      <c r="D17" s="669">
        <v>552788.99</v>
      </c>
      <c r="E17" s="360"/>
      <c r="F17" s="541"/>
      <c r="G17" s="669">
        <v>319356.26</v>
      </c>
      <c r="H17" s="360"/>
      <c r="I17" s="662"/>
    </row>
    <row r="18" spans="1:10" ht="36.75" customHeight="1" thickBot="1" x14ac:dyDescent="0.3">
      <c r="B18" s="602" t="s">
        <v>1286</v>
      </c>
      <c r="C18" s="679"/>
      <c r="D18" s="680">
        <f>D11+D12+D13+D14+D15+D16-D17</f>
        <v>586717.96999999974</v>
      </c>
      <c r="E18" s="422"/>
      <c r="F18" s="636"/>
      <c r="G18" s="680">
        <f>G11+G12+G13+G14+G15+G16-G17</f>
        <v>332032.16000000003</v>
      </c>
      <c r="H18" s="422"/>
      <c r="I18" s="663"/>
    </row>
    <row r="19" spans="1:10" ht="15.75" customHeight="1" thickBot="1" x14ac:dyDescent="0.3">
      <c r="D19" s="188"/>
      <c r="E19" s="188"/>
      <c r="F19" s="189"/>
      <c r="G19" s="189"/>
      <c r="H19" s="189"/>
      <c r="I19" s="189"/>
    </row>
    <row r="20" spans="1:10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</row>
    <row r="21" spans="1:10" ht="15.75" thickBot="1" x14ac:dyDescent="0.3">
      <c r="A21" s="632" t="s">
        <v>177</v>
      </c>
      <c r="B21" s="630"/>
      <c r="C21" s="630"/>
      <c r="D21" s="630"/>
      <c r="E21" s="630"/>
      <c r="F21" s="630"/>
      <c r="G21" s="630"/>
      <c r="H21" s="630"/>
      <c r="I21" s="630"/>
      <c r="J21" s="631"/>
    </row>
    <row r="22" spans="1:10" x14ac:dyDescent="0.25">
      <c r="A22" s="227" t="s">
        <v>30</v>
      </c>
      <c r="B22" s="227" t="s">
        <v>31</v>
      </c>
      <c r="C22" s="458" t="s">
        <v>32</v>
      </c>
      <c r="D22" s="683"/>
      <c r="E22" s="683"/>
      <c r="F22" s="227" t="s">
        <v>30</v>
      </c>
      <c r="G22" s="227" t="s">
        <v>31</v>
      </c>
      <c r="H22" s="684" t="s">
        <v>32</v>
      </c>
      <c r="I22" s="685"/>
      <c r="J22" s="686"/>
    </row>
    <row r="23" spans="1:10" ht="14.25" customHeight="1" x14ac:dyDescent="0.25">
      <c r="A23" s="213">
        <v>45476</v>
      </c>
      <c r="B23" s="218">
        <v>266053.07</v>
      </c>
      <c r="C23" s="626" t="s">
        <v>1289</v>
      </c>
      <c r="D23" s="626"/>
      <c r="E23" s="626"/>
      <c r="F23" s="213"/>
      <c r="G23" s="218"/>
      <c r="H23" s="491"/>
      <c r="I23" s="512"/>
      <c r="J23" s="543"/>
    </row>
    <row r="24" spans="1:10" ht="14.25" customHeight="1" x14ac:dyDescent="0.25">
      <c r="A24" s="213">
        <v>45476</v>
      </c>
      <c r="B24" s="218">
        <v>34003</v>
      </c>
      <c r="C24" s="482" t="s">
        <v>1263</v>
      </c>
      <c r="D24" s="482"/>
      <c r="E24" s="482"/>
      <c r="F24" s="213"/>
      <c r="G24" s="218"/>
      <c r="H24" s="491"/>
      <c r="I24" s="512"/>
      <c r="J24" s="543"/>
    </row>
    <row r="25" spans="1:10" ht="14.25" customHeight="1" x14ac:dyDescent="0.25">
      <c r="A25" s="213">
        <v>45478</v>
      </c>
      <c r="B25" s="218">
        <v>15600</v>
      </c>
      <c r="C25" s="626" t="s">
        <v>1290</v>
      </c>
      <c r="D25" s="626"/>
      <c r="E25" s="626"/>
      <c r="F25" s="213"/>
      <c r="G25" s="218"/>
      <c r="H25" s="491"/>
      <c r="I25" s="512"/>
      <c r="J25" s="543"/>
    </row>
    <row r="26" spans="1:10" ht="14.25" customHeight="1" x14ac:dyDescent="0.25">
      <c r="A26" s="213">
        <v>45478</v>
      </c>
      <c r="B26" s="218">
        <v>8500</v>
      </c>
      <c r="C26" s="626" t="s">
        <v>1291</v>
      </c>
      <c r="D26" s="626"/>
      <c r="E26" s="626"/>
      <c r="F26" s="213"/>
      <c r="G26" s="219"/>
      <c r="H26" s="650"/>
      <c r="I26" s="639"/>
      <c r="J26" s="640"/>
    </row>
    <row r="27" spans="1:10" ht="14.25" customHeight="1" x14ac:dyDescent="0.25">
      <c r="A27" s="213">
        <v>45481</v>
      </c>
      <c r="B27" s="218">
        <v>580</v>
      </c>
      <c r="C27" s="482" t="s">
        <v>239</v>
      </c>
      <c r="D27" s="482"/>
      <c r="E27" s="482"/>
      <c r="F27" s="213"/>
      <c r="G27" s="218"/>
      <c r="H27" s="491"/>
      <c r="I27" s="512"/>
      <c r="J27" s="543"/>
    </row>
    <row r="28" spans="1:10" ht="14.25" customHeight="1" x14ac:dyDescent="0.25">
      <c r="A28" s="213">
        <v>45484</v>
      </c>
      <c r="B28" s="218">
        <v>298</v>
      </c>
      <c r="C28" s="482" t="s">
        <v>273</v>
      </c>
      <c r="D28" s="482"/>
      <c r="E28" s="482"/>
      <c r="F28" s="213"/>
      <c r="G28" s="233"/>
      <c r="H28" s="491"/>
      <c r="I28" s="512"/>
      <c r="J28" s="543"/>
    </row>
    <row r="29" spans="1:10" ht="14.25" customHeight="1" x14ac:dyDescent="0.25">
      <c r="A29" s="213">
        <v>45484</v>
      </c>
      <c r="B29" s="218">
        <v>99516.07</v>
      </c>
      <c r="C29" s="608" t="s">
        <v>343</v>
      </c>
      <c r="D29" s="608"/>
      <c r="E29" s="608"/>
      <c r="F29" s="213"/>
      <c r="G29" s="234"/>
      <c r="H29" s="228"/>
      <c r="I29" s="229"/>
      <c r="J29" s="230"/>
    </row>
    <row r="30" spans="1:10" ht="14.25" customHeight="1" x14ac:dyDescent="0.25">
      <c r="A30" s="213">
        <v>45489</v>
      </c>
      <c r="B30" s="218">
        <v>5000</v>
      </c>
      <c r="C30" s="491" t="s">
        <v>628</v>
      </c>
      <c r="D30" s="512"/>
      <c r="E30" s="543"/>
      <c r="F30" s="213"/>
      <c r="G30" s="234"/>
      <c r="H30" s="228"/>
      <c r="I30" s="229"/>
      <c r="J30" s="230"/>
    </row>
    <row r="31" spans="1:10" ht="14.25" customHeight="1" x14ac:dyDescent="0.25">
      <c r="A31" s="213">
        <v>45489</v>
      </c>
      <c r="B31" s="218">
        <v>4396</v>
      </c>
      <c r="C31" s="491" t="s">
        <v>1025</v>
      </c>
      <c r="D31" s="512"/>
      <c r="E31" s="543"/>
      <c r="F31" s="213"/>
      <c r="G31" s="234"/>
      <c r="H31" s="228"/>
      <c r="I31" s="229"/>
      <c r="J31" s="230"/>
    </row>
    <row r="32" spans="1:10" ht="14.25" customHeight="1" x14ac:dyDescent="0.25">
      <c r="A32" s="213">
        <v>45499</v>
      </c>
      <c r="B32" s="218">
        <v>5233.5600000000004</v>
      </c>
      <c r="C32" s="626" t="s">
        <v>1292</v>
      </c>
      <c r="D32" s="626"/>
      <c r="E32" s="626"/>
      <c r="F32" s="213"/>
      <c r="G32" s="234"/>
      <c r="H32" s="228"/>
      <c r="I32" s="229"/>
      <c r="J32" s="230"/>
    </row>
    <row r="33" spans="1:10" ht="14.25" customHeight="1" x14ac:dyDescent="0.25">
      <c r="A33" s="213">
        <v>45503</v>
      </c>
      <c r="B33" s="218">
        <v>10000</v>
      </c>
      <c r="C33" s="491" t="s">
        <v>628</v>
      </c>
      <c r="D33" s="512"/>
      <c r="E33" s="543"/>
      <c r="F33" s="213"/>
      <c r="G33" s="239"/>
      <c r="H33" s="228"/>
      <c r="I33" s="229"/>
      <c r="J33" s="230"/>
    </row>
    <row r="34" spans="1:10" ht="14.25" customHeight="1" x14ac:dyDescent="0.25">
      <c r="A34" s="213">
        <v>45504</v>
      </c>
      <c r="B34" s="218">
        <v>93609.29</v>
      </c>
      <c r="C34" s="608" t="s">
        <v>343</v>
      </c>
      <c r="D34" s="608"/>
      <c r="E34" s="608"/>
      <c r="F34" s="213"/>
      <c r="G34" s="239"/>
      <c r="H34" s="228"/>
      <c r="I34" s="229"/>
      <c r="J34" s="230"/>
    </row>
    <row r="35" spans="1:10" ht="14.25" customHeight="1" x14ac:dyDescent="0.25">
      <c r="A35" s="213">
        <v>45504</v>
      </c>
      <c r="B35" s="218">
        <v>10000</v>
      </c>
      <c r="C35" s="491" t="s">
        <v>628</v>
      </c>
      <c r="D35" s="512"/>
      <c r="E35" s="543"/>
      <c r="F35" s="213"/>
      <c r="G35" s="239"/>
      <c r="H35" s="228"/>
      <c r="I35" s="229"/>
      <c r="J35" s="230"/>
    </row>
    <row r="37" spans="1:10" ht="21" customHeight="1" x14ac:dyDescent="0.25">
      <c r="A37" s="691" t="s">
        <v>1288</v>
      </c>
      <c r="B37" s="691"/>
      <c r="C37" s="691"/>
      <c r="D37" s="691"/>
      <c r="E37" s="691"/>
      <c r="F37" s="691"/>
      <c r="G37" s="691"/>
      <c r="H37" s="691"/>
      <c r="I37" s="691"/>
      <c r="J37" s="691"/>
    </row>
    <row r="38" spans="1:10" x14ac:dyDescent="0.25">
      <c r="A38" s="692" t="s">
        <v>1224</v>
      </c>
      <c r="B38" s="692"/>
      <c r="C38" s="692"/>
      <c r="D38" s="692"/>
      <c r="E38" s="692"/>
      <c r="F38" s="692"/>
      <c r="G38" s="692"/>
      <c r="H38" s="692"/>
      <c r="I38" s="692"/>
      <c r="J38" s="692"/>
    </row>
    <row r="39" spans="1:10" x14ac:dyDescent="0.25">
      <c r="B39" s="692" t="s">
        <v>1225</v>
      </c>
      <c r="C39" s="692"/>
      <c r="F39" s="693" t="s">
        <v>1226</v>
      </c>
      <c r="G39" s="693"/>
      <c r="H39" s="693" t="s">
        <v>1227</v>
      </c>
      <c r="I39" s="693"/>
    </row>
  </sheetData>
  <mergeCells count="59">
    <mergeCell ref="A5:J5"/>
    <mergeCell ref="B7:I7"/>
    <mergeCell ref="B8:G8"/>
    <mergeCell ref="H8:I8"/>
    <mergeCell ref="B9:C10"/>
    <mergeCell ref="D9:F10"/>
    <mergeCell ref="G9:I10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14:C14"/>
    <mergeCell ref="D14:F14"/>
    <mergeCell ref="G14:I14"/>
    <mergeCell ref="B15:C15"/>
    <mergeCell ref="D15:F15"/>
    <mergeCell ref="G15:I15"/>
    <mergeCell ref="B16:C16"/>
    <mergeCell ref="D16:F16"/>
    <mergeCell ref="G16:I16"/>
    <mergeCell ref="B17:C17"/>
    <mergeCell ref="D17:F17"/>
    <mergeCell ref="G17:I17"/>
    <mergeCell ref="B18:C18"/>
    <mergeCell ref="D18:F18"/>
    <mergeCell ref="G18:I18"/>
    <mergeCell ref="A20:J20"/>
    <mergeCell ref="A21:J21"/>
    <mergeCell ref="C22:E22"/>
    <mergeCell ref="H22:J22"/>
    <mergeCell ref="C23:E23"/>
    <mergeCell ref="H23:J23"/>
    <mergeCell ref="C24:E24"/>
    <mergeCell ref="H24:J24"/>
    <mergeCell ref="C25:E25"/>
    <mergeCell ref="H25:J25"/>
    <mergeCell ref="C26:E26"/>
    <mergeCell ref="H26:J26"/>
    <mergeCell ref="C31:E31"/>
    <mergeCell ref="C32:E32"/>
    <mergeCell ref="A37:J37"/>
    <mergeCell ref="A38:J38"/>
    <mergeCell ref="C27:E27"/>
    <mergeCell ref="H27:J27"/>
    <mergeCell ref="C28:E28"/>
    <mergeCell ref="H28:J28"/>
    <mergeCell ref="C29:E29"/>
    <mergeCell ref="C30:E30"/>
    <mergeCell ref="B39:C39"/>
    <mergeCell ref="F39:G39"/>
    <mergeCell ref="H39:I39"/>
    <mergeCell ref="C33:E33"/>
    <mergeCell ref="C34:E34"/>
    <mergeCell ref="C35:E35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37"/>
  <sheetViews>
    <sheetView topLeftCell="A13" zoomScaleNormal="100" workbookViewId="0">
      <selection activeCell="C27" sqref="C27:E27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9.140625" style="125"/>
    <col min="13" max="16" width="9.5703125" style="125" bestFit="1" customWidth="1"/>
    <col min="17" max="16384" width="9.140625" style="125"/>
  </cols>
  <sheetData>
    <row r="5" spans="1:17" ht="15.75" x14ac:dyDescent="0.25">
      <c r="A5" s="682" t="s">
        <v>1293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1294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1252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1295</v>
      </c>
      <c r="C11" s="664"/>
      <c r="D11" s="666">
        <v>37368</v>
      </c>
      <c r="E11" s="667"/>
      <c r="F11" s="681"/>
      <c r="G11" s="666">
        <v>0</v>
      </c>
      <c r="H11" s="667"/>
      <c r="I11" s="668"/>
    </row>
    <row r="12" spans="1:17" x14ac:dyDescent="0.25">
      <c r="B12" s="585" t="s">
        <v>3</v>
      </c>
      <c r="C12" s="665"/>
      <c r="D12" s="669">
        <v>32029.24</v>
      </c>
      <c r="E12" s="360"/>
      <c r="F12" s="541"/>
      <c r="G12" s="669">
        <v>0</v>
      </c>
      <c r="H12" s="360"/>
      <c r="I12" s="662"/>
      <c r="N12" s="201"/>
      <c r="O12" s="201"/>
      <c r="P12" s="201"/>
      <c r="Q12" s="201"/>
    </row>
    <row r="13" spans="1:17" x14ac:dyDescent="0.25">
      <c r="B13" s="585" t="s">
        <v>625</v>
      </c>
      <c r="C13" s="665"/>
      <c r="D13" s="669">
        <v>279.76</v>
      </c>
      <c r="E13" s="360"/>
      <c r="F13" s="541"/>
      <c r="G13" s="669">
        <v>0</v>
      </c>
      <c r="H13" s="360"/>
      <c r="I13" s="662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0</v>
      </c>
      <c r="H14" s="360"/>
      <c r="I14" s="662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0</v>
      </c>
      <c r="H15" s="360"/>
      <c r="I15" s="662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0</v>
      </c>
      <c r="H16" s="360"/>
      <c r="I16" s="662"/>
    </row>
    <row r="17" spans="1:16" x14ac:dyDescent="0.25">
      <c r="B17" s="585" t="s">
        <v>6</v>
      </c>
      <c r="C17" s="665"/>
      <c r="D17" s="669">
        <v>17191.759999999998</v>
      </c>
      <c r="E17" s="360"/>
      <c r="F17" s="541"/>
      <c r="G17" s="669">
        <v>0</v>
      </c>
      <c r="H17" s="360"/>
      <c r="I17" s="662"/>
      <c r="O17" s="201"/>
    </row>
    <row r="18" spans="1:16" ht="36.75" customHeight="1" thickBot="1" x14ac:dyDescent="0.3">
      <c r="B18" s="602" t="s">
        <v>1297</v>
      </c>
      <c r="C18" s="679"/>
      <c r="D18" s="680">
        <f>D11+D12+D13+D14+D15+D16-D17</f>
        <v>52485.240000000005</v>
      </c>
      <c r="E18" s="422"/>
      <c r="F18" s="636"/>
      <c r="G18" s="680">
        <f>G11+G12+G13+G14+G15+G16-G17</f>
        <v>0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687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0"/>
      <c r="F21" s="630"/>
      <c r="G21" s="630"/>
      <c r="H21" s="630"/>
      <c r="I21" s="630"/>
      <c r="J21" s="631"/>
      <c r="M21" s="201"/>
      <c r="O21" s="687"/>
    </row>
    <row r="22" spans="1:16" x14ac:dyDescent="0.25">
      <c r="A22" s="235" t="s">
        <v>30</v>
      </c>
      <c r="B22" s="235" t="s">
        <v>31</v>
      </c>
      <c r="C22" s="458" t="s">
        <v>32</v>
      </c>
      <c r="D22" s="683"/>
      <c r="E22" s="683"/>
      <c r="F22" s="235" t="s">
        <v>30</v>
      </c>
      <c r="G22" s="235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45506</v>
      </c>
      <c r="B23" s="218">
        <v>4356</v>
      </c>
      <c r="C23" s="482" t="s">
        <v>1006</v>
      </c>
      <c r="D23" s="482"/>
      <c r="E23" s="482"/>
      <c r="F23" s="213"/>
      <c r="G23" s="218"/>
      <c r="H23" s="491"/>
      <c r="I23" s="512"/>
      <c r="J23" s="543"/>
    </row>
    <row r="24" spans="1:16" ht="14.25" customHeight="1" x14ac:dyDescent="0.25">
      <c r="A24" s="213">
        <v>45506</v>
      </c>
      <c r="B24" s="218">
        <v>8.86</v>
      </c>
      <c r="C24" s="626" t="s">
        <v>217</v>
      </c>
      <c r="D24" s="626"/>
      <c r="E24" s="626"/>
      <c r="F24" s="213"/>
      <c r="G24" s="218"/>
      <c r="H24" s="491"/>
      <c r="I24" s="512"/>
      <c r="J24" s="543"/>
    </row>
    <row r="25" spans="1:16" ht="14.25" customHeight="1" x14ac:dyDescent="0.25">
      <c r="A25" s="213">
        <v>45510</v>
      </c>
      <c r="B25" s="218">
        <v>4989.5600000000004</v>
      </c>
      <c r="C25" s="626" t="s">
        <v>1272</v>
      </c>
      <c r="D25" s="626"/>
      <c r="E25" s="626"/>
      <c r="F25" s="213"/>
      <c r="G25" s="218"/>
      <c r="H25" s="491"/>
      <c r="I25" s="512"/>
      <c r="J25" s="543"/>
    </row>
    <row r="26" spans="1:16" ht="14.25" customHeight="1" x14ac:dyDescent="0.25">
      <c r="A26" s="213">
        <v>45510</v>
      </c>
      <c r="B26" s="218">
        <v>8.86</v>
      </c>
      <c r="C26" s="626" t="s">
        <v>217</v>
      </c>
      <c r="D26" s="626"/>
      <c r="E26" s="626"/>
      <c r="F26" s="213"/>
      <c r="G26" s="219"/>
      <c r="H26" s="650"/>
      <c r="I26" s="639"/>
      <c r="J26" s="640"/>
    </row>
    <row r="27" spans="1:16" ht="14.25" customHeight="1" x14ac:dyDescent="0.25">
      <c r="A27" s="213">
        <v>45530</v>
      </c>
      <c r="B27" s="219">
        <v>7186.73</v>
      </c>
      <c r="C27" s="491" t="s">
        <v>776</v>
      </c>
      <c r="D27" s="512"/>
      <c r="E27" s="543"/>
      <c r="F27" s="213"/>
      <c r="G27" s="218"/>
      <c r="H27" s="491"/>
      <c r="I27" s="512"/>
      <c r="J27" s="543"/>
    </row>
    <row r="28" spans="1:16" ht="13.5" customHeight="1" x14ac:dyDescent="0.25">
      <c r="A28" s="213">
        <v>45532</v>
      </c>
      <c r="B28" s="231">
        <v>641.75</v>
      </c>
      <c r="C28" s="482" t="s">
        <v>1058</v>
      </c>
      <c r="D28" s="482"/>
      <c r="E28" s="482"/>
      <c r="F28" s="213"/>
      <c r="G28" s="218"/>
      <c r="H28" s="236"/>
      <c r="I28" s="237"/>
      <c r="J28" s="238"/>
    </row>
    <row r="29" spans="1:16" ht="13.5" customHeight="1" x14ac:dyDescent="0.25">
      <c r="A29" s="213"/>
      <c r="B29" s="219"/>
      <c r="C29" s="626"/>
      <c r="D29" s="626"/>
      <c r="E29" s="626"/>
      <c r="F29" s="213"/>
      <c r="G29" s="218"/>
      <c r="H29" s="236"/>
      <c r="I29" s="237"/>
      <c r="J29" s="238"/>
    </row>
    <row r="30" spans="1:16" ht="13.5" customHeight="1" x14ac:dyDescent="0.25">
      <c r="A30" s="213"/>
      <c r="B30" s="231"/>
      <c r="C30" s="482"/>
      <c r="D30" s="482"/>
      <c r="E30" s="482"/>
      <c r="F30" s="213"/>
      <c r="G30" s="218"/>
      <c r="H30" s="236"/>
      <c r="I30" s="237"/>
      <c r="J30" s="238"/>
    </row>
    <row r="31" spans="1:16" ht="13.5" customHeight="1" x14ac:dyDescent="0.25">
      <c r="A31" s="213"/>
      <c r="B31" s="218"/>
      <c r="C31" s="626"/>
      <c r="D31" s="626"/>
      <c r="E31" s="626"/>
      <c r="F31" s="213"/>
      <c r="G31" s="218"/>
      <c r="H31" s="236"/>
      <c r="I31" s="237"/>
      <c r="J31" s="238"/>
    </row>
    <row r="32" spans="1:16" ht="13.5" customHeight="1" x14ac:dyDescent="0.25">
      <c r="A32" s="213"/>
      <c r="B32" s="218"/>
      <c r="C32" s="491"/>
      <c r="D32" s="512"/>
      <c r="E32" s="543"/>
      <c r="F32" s="213"/>
      <c r="G32" s="218"/>
      <c r="H32" s="236"/>
      <c r="I32" s="237"/>
      <c r="J32" s="238"/>
    </row>
    <row r="33" spans="1:10" ht="13.5" customHeight="1" x14ac:dyDescent="0.25">
      <c r="A33" s="213"/>
      <c r="B33" s="218"/>
      <c r="C33" s="482"/>
      <c r="D33" s="482"/>
      <c r="E33" s="482"/>
      <c r="F33" s="213"/>
      <c r="G33" s="218"/>
      <c r="H33" s="491"/>
      <c r="I33" s="512"/>
      <c r="J33" s="543"/>
    </row>
    <row r="35" spans="1:10" ht="21" customHeight="1" x14ac:dyDescent="0.25">
      <c r="A35" s="691" t="s">
        <v>1296</v>
      </c>
      <c r="B35" s="691"/>
      <c r="C35" s="691"/>
      <c r="D35" s="691"/>
      <c r="E35" s="691"/>
      <c r="F35" s="691"/>
      <c r="G35" s="691"/>
      <c r="H35" s="691"/>
      <c r="I35" s="691"/>
      <c r="J35" s="691"/>
    </row>
    <row r="36" spans="1:10" x14ac:dyDescent="0.25">
      <c r="A36" s="692" t="s">
        <v>1224</v>
      </c>
      <c r="B36" s="692"/>
      <c r="C36" s="692"/>
      <c r="D36" s="692"/>
      <c r="E36" s="692"/>
      <c r="F36" s="692"/>
      <c r="G36" s="692"/>
      <c r="H36" s="692"/>
      <c r="I36" s="692"/>
      <c r="J36" s="692"/>
    </row>
    <row r="37" spans="1:10" x14ac:dyDescent="0.25">
      <c r="B37" s="692" t="s">
        <v>1225</v>
      </c>
      <c r="C37" s="692"/>
      <c r="F37" s="693" t="s">
        <v>1226</v>
      </c>
      <c r="G37" s="693"/>
      <c r="H37" s="693" t="s">
        <v>1227</v>
      </c>
      <c r="I37" s="693"/>
    </row>
  </sheetData>
  <mergeCells count="58">
    <mergeCell ref="B37:C37"/>
    <mergeCell ref="F37:G37"/>
    <mergeCell ref="H37:I37"/>
    <mergeCell ref="C27:E27"/>
    <mergeCell ref="H27:J27"/>
    <mergeCell ref="C28:E28"/>
    <mergeCell ref="C29:E29"/>
    <mergeCell ref="C30:E30"/>
    <mergeCell ref="C31:E31"/>
    <mergeCell ref="C32:E32"/>
    <mergeCell ref="C33:E33"/>
    <mergeCell ref="H33:J33"/>
    <mergeCell ref="A35:J35"/>
    <mergeCell ref="A36:J36"/>
    <mergeCell ref="C24:E24"/>
    <mergeCell ref="H24:J24"/>
    <mergeCell ref="C25:E25"/>
    <mergeCell ref="H25:J25"/>
    <mergeCell ref="C26:E26"/>
    <mergeCell ref="H26:J26"/>
    <mergeCell ref="O19:O21"/>
    <mergeCell ref="A20:J20"/>
    <mergeCell ref="A21:J21"/>
    <mergeCell ref="C22:E22"/>
    <mergeCell ref="H22:J22"/>
    <mergeCell ref="C23:E23"/>
    <mergeCell ref="H23:J23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A5:J5"/>
    <mergeCell ref="B7:I7"/>
    <mergeCell ref="B8:G8"/>
    <mergeCell ref="H8:I8"/>
    <mergeCell ref="B9:C10"/>
    <mergeCell ref="D9:F10"/>
    <mergeCell ref="G9:I10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8"/>
  <sheetViews>
    <sheetView zoomScaleNormal="100" workbookViewId="0">
      <selection activeCell="H9" sqref="H9:I10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9.5703125" style="125" bestFit="1" customWidth="1"/>
    <col min="12" max="13" width="9.42578125" style="125" bestFit="1" customWidth="1"/>
    <col min="14" max="16384" width="9.140625" style="125"/>
  </cols>
  <sheetData>
    <row r="5" spans="1:13" ht="15.75" x14ac:dyDescent="0.25">
      <c r="A5" s="682" t="s">
        <v>1293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3" ht="15.75" thickBot="1" x14ac:dyDescent="0.3"/>
    <row r="7" spans="1:13" ht="21.75" customHeight="1" x14ac:dyDescent="0.35">
      <c r="B7" s="589" t="s">
        <v>1294</v>
      </c>
      <c r="C7" s="590"/>
      <c r="D7" s="590"/>
      <c r="E7" s="590"/>
      <c r="F7" s="590"/>
      <c r="G7" s="590"/>
      <c r="H7" s="590"/>
      <c r="I7" s="591"/>
    </row>
    <row r="8" spans="1:13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</row>
    <row r="9" spans="1:13" x14ac:dyDescent="0.25">
      <c r="B9" s="658"/>
      <c r="C9" s="673"/>
      <c r="D9" s="628" t="s">
        <v>177</v>
      </c>
      <c r="E9" s="694"/>
      <c r="F9" s="628" t="s">
        <v>1253</v>
      </c>
      <c r="G9" s="694"/>
      <c r="H9" s="628" t="s">
        <v>1391</v>
      </c>
      <c r="I9" s="694"/>
    </row>
    <row r="10" spans="1:13" ht="15.75" thickBot="1" x14ac:dyDescent="0.3">
      <c r="B10" s="660"/>
      <c r="C10" s="674"/>
      <c r="D10" s="695"/>
      <c r="E10" s="696"/>
      <c r="F10" s="695"/>
      <c r="G10" s="696"/>
      <c r="H10" s="695"/>
      <c r="I10" s="696"/>
    </row>
    <row r="11" spans="1:13" ht="30.75" customHeight="1" x14ac:dyDescent="0.25">
      <c r="B11" s="583" t="s">
        <v>1295</v>
      </c>
      <c r="C11" s="664"/>
      <c r="D11" s="697">
        <v>586717.97</v>
      </c>
      <c r="E11" s="698"/>
      <c r="F11" s="697">
        <v>332032.15999999997</v>
      </c>
      <c r="G11" s="698"/>
      <c r="H11" s="697">
        <v>0</v>
      </c>
      <c r="I11" s="698"/>
      <c r="K11" s="201"/>
    </row>
    <row r="12" spans="1:13" x14ac:dyDescent="0.25">
      <c r="B12" s="585" t="s">
        <v>3</v>
      </c>
      <c r="C12" s="665"/>
      <c r="D12" s="699">
        <f>190921.42+24963.71+307450.96+24782.58+700</f>
        <v>548818.67000000004</v>
      </c>
      <c r="E12" s="624"/>
      <c r="F12" s="699">
        <f>300891.62+27812.42</f>
        <v>328704.03999999998</v>
      </c>
      <c r="G12" s="624"/>
      <c r="H12" s="699">
        <v>0</v>
      </c>
      <c r="I12" s="624"/>
      <c r="K12" s="201"/>
      <c r="L12" s="201"/>
      <c r="M12" s="201"/>
    </row>
    <row r="13" spans="1:13" x14ac:dyDescent="0.25">
      <c r="B13" s="585" t="s">
        <v>625</v>
      </c>
      <c r="C13" s="665"/>
      <c r="D13" s="699">
        <f>7687.18+102.3+5959.22</f>
        <v>13748.7</v>
      </c>
      <c r="E13" s="624"/>
      <c r="F13" s="699">
        <f>263.25+10082.59</f>
        <v>10345.84</v>
      </c>
      <c r="G13" s="624"/>
      <c r="H13" s="699">
        <v>0</v>
      </c>
      <c r="I13" s="624"/>
      <c r="M13" s="201"/>
    </row>
    <row r="14" spans="1:13" x14ac:dyDescent="0.25">
      <c r="B14" s="585" t="s">
        <v>1254</v>
      </c>
      <c r="C14" s="665"/>
      <c r="D14" s="699">
        <v>0</v>
      </c>
      <c r="E14" s="624"/>
      <c r="F14" s="699">
        <v>0</v>
      </c>
      <c r="G14" s="624"/>
      <c r="H14" s="699">
        <v>0</v>
      </c>
      <c r="I14" s="624"/>
      <c r="M14" s="201"/>
    </row>
    <row r="15" spans="1:13" x14ac:dyDescent="0.25">
      <c r="B15" s="585" t="s">
        <v>996</v>
      </c>
      <c r="C15" s="665"/>
      <c r="D15" s="699">
        <v>300</v>
      </c>
      <c r="E15" s="624"/>
      <c r="F15" s="699">
        <v>300</v>
      </c>
      <c r="G15" s="624"/>
      <c r="H15" s="699">
        <v>0</v>
      </c>
      <c r="I15" s="624"/>
    </row>
    <row r="16" spans="1:13" x14ac:dyDescent="0.25">
      <c r="B16" s="585" t="s">
        <v>1005</v>
      </c>
      <c r="C16" s="665"/>
      <c r="D16" s="699">
        <v>0</v>
      </c>
      <c r="E16" s="624"/>
      <c r="F16" s="699">
        <v>0</v>
      </c>
      <c r="G16" s="624"/>
      <c r="H16" s="699">
        <v>125000</v>
      </c>
      <c r="I16" s="624"/>
    </row>
    <row r="17" spans="1:10" x14ac:dyDescent="0.25">
      <c r="B17" s="585" t="s">
        <v>6</v>
      </c>
      <c r="C17" s="665"/>
      <c r="D17" s="699">
        <v>527258.34</v>
      </c>
      <c r="E17" s="624"/>
      <c r="F17" s="699">
        <v>339295.06</v>
      </c>
      <c r="G17" s="624"/>
      <c r="H17" s="699"/>
      <c r="I17" s="624"/>
    </row>
    <row r="18" spans="1:10" ht="36.75" customHeight="1" thickBot="1" x14ac:dyDescent="0.3">
      <c r="B18" s="602" t="s">
        <v>1297</v>
      </c>
      <c r="C18" s="679"/>
      <c r="D18" s="700">
        <f>D11+D12+D13+D14+D15+D16-D17</f>
        <v>622327.00000000012</v>
      </c>
      <c r="E18" s="701"/>
      <c r="F18" s="700">
        <f>F11+F12+F13+F14+F15+F16-F17</f>
        <v>332086.97999999992</v>
      </c>
      <c r="G18" s="701"/>
      <c r="H18" s="700">
        <f>H11+H12+H13+H14+H15+H16-H17</f>
        <v>125000</v>
      </c>
      <c r="I18" s="701"/>
    </row>
    <row r="19" spans="1:10" ht="15.75" customHeight="1" thickBot="1" x14ac:dyDescent="0.3">
      <c r="D19" s="188"/>
      <c r="E19" s="188"/>
      <c r="F19" s="189"/>
      <c r="G19" s="189"/>
      <c r="H19" s="189"/>
      <c r="I19" s="189"/>
    </row>
    <row r="20" spans="1:10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</row>
    <row r="21" spans="1:10" ht="15.75" thickBot="1" x14ac:dyDescent="0.3">
      <c r="A21" s="632" t="s">
        <v>177</v>
      </c>
      <c r="B21" s="630"/>
      <c r="C21" s="630"/>
      <c r="D21" s="630"/>
      <c r="E21" s="630"/>
      <c r="F21" s="630"/>
      <c r="G21" s="630"/>
      <c r="H21" s="630"/>
      <c r="I21" s="630"/>
      <c r="J21" s="631"/>
    </row>
    <row r="22" spans="1:10" x14ac:dyDescent="0.25">
      <c r="A22" s="235" t="s">
        <v>30</v>
      </c>
      <c r="B22" s="235" t="s">
        <v>31</v>
      </c>
      <c r="C22" s="458" t="s">
        <v>32</v>
      </c>
      <c r="D22" s="683"/>
      <c r="E22" s="683"/>
      <c r="F22" s="235" t="s">
        <v>30</v>
      </c>
      <c r="G22" s="235" t="s">
        <v>31</v>
      </c>
      <c r="H22" s="684" t="s">
        <v>32</v>
      </c>
      <c r="I22" s="685"/>
      <c r="J22" s="686"/>
    </row>
    <row r="23" spans="1:10" ht="14.25" customHeight="1" x14ac:dyDescent="0.25">
      <c r="A23" s="213">
        <v>45506</v>
      </c>
      <c r="B23" s="218">
        <v>429</v>
      </c>
      <c r="C23" s="626" t="s">
        <v>1256</v>
      </c>
      <c r="D23" s="626"/>
      <c r="E23" s="626"/>
      <c r="F23" s="213"/>
      <c r="G23" s="218"/>
      <c r="H23" s="491"/>
      <c r="I23" s="512"/>
      <c r="J23" s="543"/>
    </row>
    <row r="24" spans="1:10" ht="14.25" customHeight="1" x14ac:dyDescent="0.25">
      <c r="A24" s="213">
        <v>45506</v>
      </c>
      <c r="B24" s="218">
        <v>273415.99</v>
      </c>
      <c r="C24" s="626" t="s">
        <v>1298</v>
      </c>
      <c r="D24" s="626"/>
      <c r="E24" s="626"/>
      <c r="F24" s="213"/>
      <c r="G24" s="218"/>
      <c r="H24" s="491"/>
      <c r="I24" s="512"/>
      <c r="J24" s="543"/>
    </row>
    <row r="25" spans="1:10" ht="14.25" customHeight="1" x14ac:dyDescent="0.25">
      <c r="A25" s="213">
        <v>45506</v>
      </c>
      <c r="B25" s="218">
        <v>34003</v>
      </c>
      <c r="C25" s="482" t="s">
        <v>1263</v>
      </c>
      <c r="D25" s="482"/>
      <c r="E25" s="482"/>
      <c r="F25" s="213"/>
      <c r="G25" s="218"/>
      <c r="H25" s="491"/>
      <c r="I25" s="512"/>
      <c r="J25" s="543"/>
    </row>
    <row r="26" spans="1:10" ht="14.25" customHeight="1" x14ac:dyDescent="0.25">
      <c r="A26" s="213">
        <v>45510</v>
      </c>
      <c r="B26" s="218">
        <v>8500</v>
      </c>
      <c r="C26" s="626" t="s">
        <v>1299</v>
      </c>
      <c r="D26" s="626"/>
      <c r="E26" s="626"/>
      <c r="F26" s="213"/>
      <c r="G26" s="219"/>
      <c r="H26" s="650"/>
      <c r="I26" s="639"/>
      <c r="J26" s="640"/>
    </row>
    <row r="27" spans="1:10" ht="14.25" customHeight="1" x14ac:dyDescent="0.25">
      <c r="A27" s="213">
        <v>45510</v>
      </c>
      <c r="B27" s="218">
        <v>18000</v>
      </c>
      <c r="C27" s="626" t="s">
        <v>1300</v>
      </c>
      <c r="D27" s="626"/>
      <c r="E27" s="626"/>
      <c r="F27" s="213"/>
      <c r="G27" s="218"/>
      <c r="H27" s="491"/>
      <c r="I27" s="512"/>
      <c r="J27" s="543"/>
    </row>
    <row r="28" spans="1:10" ht="14.25" customHeight="1" x14ac:dyDescent="0.25">
      <c r="A28" s="213">
        <v>45511</v>
      </c>
      <c r="B28" s="218">
        <v>10000</v>
      </c>
      <c r="C28" s="491" t="s">
        <v>736</v>
      </c>
      <c r="D28" s="512"/>
      <c r="E28" s="543"/>
      <c r="F28" s="213"/>
      <c r="G28" s="233"/>
      <c r="H28" s="491"/>
      <c r="I28" s="512"/>
      <c r="J28" s="543"/>
    </row>
    <row r="29" spans="1:10" ht="14.25" customHeight="1" x14ac:dyDescent="0.25">
      <c r="A29" s="213">
        <v>45511</v>
      </c>
      <c r="B29" s="218">
        <v>4000</v>
      </c>
      <c r="C29" s="491" t="s">
        <v>628</v>
      </c>
      <c r="D29" s="512"/>
      <c r="E29" s="543"/>
      <c r="F29" s="213"/>
      <c r="G29" s="234"/>
      <c r="H29" s="236"/>
      <c r="I29" s="237"/>
      <c r="J29" s="238"/>
    </row>
    <row r="30" spans="1:10" ht="14.25" customHeight="1" x14ac:dyDescent="0.25">
      <c r="A30" s="213">
        <v>45511</v>
      </c>
      <c r="B30" s="218">
        <v>515</v>
      </c>
      <c r="C30" s="482" t="s">
        <v>239</v>
      </c>
      <c r="D30" s="482"/>
      <c r="E30" s="482"/>
      <c r="F30" s="213"/>
      <c r="G30" s="234"/>
      <c r="H30" s="236"/>
      <c r="I30" s="237"/>
      <c r="J30" s="238"/>
    </row>
    <row r="31" spans="1:10" ht="14.25" customHeight="1" x14ac:dyDescent="0.25">
      <c r="A31" s="213">
        <v>45512</v>
      </c>
      <c r="B31" s="218">
        <v>2201.2600000000002</v>
      </c>
      <c r="C31" s="626" t="s">
        <v>1301</v>
      </c>
      <c r="D31" s="626"/>
      <c r="E31" s="626"/>
      <c r="F31" s="213"/>
      <c r="G31" s="234"/>
      <c r="H31" s="236"/>
      <c r="I31" s="237"/>
      <c r="J31" s="238"/>
    </row>
    <row r="32" spans="1:10" ht="14.25" customHeight="1" x14ac:dyDescent="0.25">
      <c r="A32" s="213">
        <v>45516</v>
      </c>
      <c r="B32" s="218">
        <v>1772.66</v>
      </c>
      <c r="C32" s="626" t="s">
        <v>1302</v>
      </c>
      <c r="D32" s="626"/>
      <c r="E32" s="626"/>
      <c r="F32" s="213"/>
      <c r="G32" s="234"/>
      <c r="H32" s="236"/>
      <c r="I32" s="237"/>
      <c r="J32" s="238"/>
    </row>
    <row r="33" spans="1:10" ht="14.25" customHeight="1" x14ac:dyDescent="0.25">
      <c r="A33" s="213">
        <v>45516</v>
      </c>
      <c r="B33" s="218">
        <v>298</v>
      </c>
      <c r="C33" s="482" t="s">
        <v>273</v>
      </c>
      <c r="D33" s="482"/>
      <c r="E33" s="482"/>
      <c r="F33" s="213"/>
      <c r="G33" s="239"/>
      <c r="H33" s="236"/>
      <c r="I33" s="237"/>
      <c r="J33" s="238"/>
    </row>
    <row r="34" spans="1:10" ht="14.25" customHeight="1" x14ac:dyDescent="0.25">
      <c r="A34" s="213">
        <v>45517</v>
      </c>
      <c r="B34" s="218">
        <v>6300</v>
      </c>
      <c r="C34" s="491" t="s">
        <v>628</v>
      </c>
      <c r="D34" s="512"/>
      <c r="E34" s="543"/>
      <c r="F34" s="213"/>
      <c r="G34" s="239"/>
      <c r="H34" s="236"/>
      <c r="I34" s="237"/>
      <c r="J34" s="238"/>
    </row>
    <row r="35" spans="1:10" ht="14.25" customHeight="1" x14ac:dyDescent="0.25">
      <c r="A35" s="213">
        <v>45519</v>
      </c>
      <c r="B35" s="218">
        <v>360</v>
      </c>
      <c r="C35" s="626" t="s">
        <v>1303</v>
      </c>
      <c r="D35" s="626"/>
      <c r="E35" s="626"/>
      <c r="F35" s="213"/>
      <c r="G35" s="239"/>
      <c r="H35" s="236"/>
      <c r="I35" s="237"/>
      <c r="J35" s="238"/>
    </row>
    <row r="36" spans="1:10" ht="14.25" customHeight="1" x14ac:dyDescent="0.25">
      <c r="A36" s="213">
        <v>45522</v>
      </c>
      <c r="B36" s="218">
        <v>1000</v>
      </c>
      <c r="C36" s="491" t="s">
        <v>628</v>
      </c>
      <c r="D36" s="512"/>
      <c r="E36" s="543"/>
      <c r="F36" s="213"/>
      <c r="G36" s="239"/>
      <c r="H36" s="236"/>
      <c r="I36" s="237"/>
      <c r="J36" s="238"/>
    </row>
    <row r="37" spans="1:10" ht="14.25" customHeight="1" x14ac:dyDescent="0.25">
      <c r="A37" s="213">
        <v>45522</v>
      </c>
      <c r="B37" s="218">
        <v>4.43</v>
      </c>
      <c r="C37" s="626" t="s">
        <v>217</v>
      </c>
      <c r="D37" s="626"/>
      <c r="E37" s="626"/>
      <c r="F37" s="213"/>
      <c r="G37" s="239"/>
      <c r="H37" s="236"/>
      <c r="I37" s="237"/>
      <c r="J37" s="238"/>
    </row>
    <row r="38" spans="1:10" ht="14.25" customHeight="1" x14ac:dyDescent="0.25">
      <c r="A38" s="213">
        <v>45523</v>
      </c>
      <c r="B38" s="218">
        <v>13383</v>
      </c>
      <c r="C38" s="491" t="s">
        <v>1025</v>
      </c>
      <c r="D38" s="512"/>
      <c r="E38" s="543"/>
      <c r="F38" s="213"/>
      <c r="G38" s="239"/>
      <c r="H38" s="236"/>
      <c r="I38" s="237"/>
      <c r="J38" s="238"/>
    </row>
    <row r="39" spans="1:10" ht="14.25" customHeight="1" x14ac:dyDescent="0.25">
      <c r="A39" s="213">
        <v>45523</v>
      </c>
      <c r="B39" s="218">
        <v>8000</v>
      </c>
      <c r="C39" s="491" t="s">
        <v>1149</v>
      </c>
      <c r="D39" s="512"/>
      <c r="E39" s="543"/>
      <c r="F39" s="213"/>
      <c r="G39" s="239"/>
      <c r="H39" s="236"/>
      <c r="I39" s="237"/>
      <c r="J39" s="238"/>
    </row>
    <row r="40" spans="1:10" ht="14.25" customHeight="1" x14ac:dyDescent="0.25">
      <c r="A40" s="213">
        <v>45523</v>
      </c>
      <c r="B40" s="218">
        <v>125000</v>
      </c>
      <c r="C40" s="491" t="s">
        <v>1304</v>
      </c>
      <c r="D40" s="512"/>
      <c r="E40" s="543"/>
      <c r="F40" s="213"/>
      <c r="G40" s="239"/>
      <c r="H40" s="236"/>
      <c r="I40" s="237"/>
      <c r="J40" s="238"/>
    </row>
    <row r="41" spans="1:10" ht="14.25" customHeight="1" x14ac:dyDescent="0.25">
      <c r="A41" s="213">
        <v>45526</v>
      </c>
      <c r="B41" s="218">
        <v>5000</v>
      </c>
      <c r="C41" s="482" t="s">
        <v>1006</v>
      </c>
      <c r="D41" s="482"/>
      <c r="E41" s="482"/>
      <c r="F41" s="213"/>
      <c r="G41" s="239"/>
      <c r="H41" s="236"/>
      <c r="I41" s="237"/>
      <c r="J41" s="238"/>
    </row>
    <row r="42" spans="1:10" ht="14.25" customHeight="1" x14ac:dyDescent="0.25">
      <c r="A42" s="213">
        <v>45530</v>
      </c>
      <c r="B42" s="218">
        <v>3028</v>
      </c>
      <c r="C42" s="482" t="s">
        <v>1006</v>
      </c>
      <c r="D42" s="482"/>
      <c r="E42" s="482"/>
      <c r="F42" s="213"/>
      <c r="G42" s="239"/>
      <c r="H42" s="236"/>
      <c r="I42" s="237"/>
      <c r="J42" s="238"/>
    </row>
    <row r="43" spans="1:10" ht="14.25" customHeight="1" x14ac:dyDescent="0.25">
      <c r="A43" s="213">
        <v>45530</v>
      </c>
      <c r="B43" s="218">
        <v>7200</v>
      </c>
      <c r="C43" s="491" t="s">
        <v>628</v>
      </c>
      <c r="D43" s="512"/>
      <c r="E43" s="543"/>
      <c r="F43" s="213"/>
      <c r="G43" s="239"/>
      <c r="H43" s="236"/>
      <c r="I43" s="237"/>
      <c r="J43" s="238"/>
    </row>
    <row r="44" spans="1:10" ht="14.25" customHeight="1" x14ac:dyDescent="0.25">
      <c r="A44" s="213">
        <v>45533</v>
      </c>
      <c r="B44" s="218">
        <v>4848</v>
      </c>
      <c r="C44" s="482" t="s">
        <v>1006</v>
      </c>
      <c r="D44" s="482"/>
      <c r="E44" s="482"/>
      <c r="F44" s="213"/>
      <c r="G44" s="239"/>
      <c r="H44" s="236"/>
      <c r="I44" s="237"/>
      <c r="J44" s="238"/>
    </row>
    <row r="46" spans="1:10" ht="21" customHeight="1" x14ac:dyDescent="0.25">
      <c r="A46" s="691" t="s">
        <v>1296</v>
      </c>
      <c r="B46" s="691"/>
      <c r="C46" s="691"/>
      <c r="D46" s="691"/>
      <c r="E46" s="691"/>
      <c r="F46" s="691"/>
      <c r="G46" s="691"/>
      <c r="H46" s="691"/>
      <c r="I46" s="691"/>
      <c r="J46" s="691"/>
    </row>
    <row r="47" spans="1:10" x14ac:dyDescent="0.25">
      <c r="A47" s="692" t="s">
        <v>1224</v>
      </c>
      <c r="B47" s="692"/>
      <c r="C47" s="692"/>
      <c r="D47" s="692"/>
      <c r="E47" s="692"/>
      <c r="F47" s="692"/>
      <c r="G47" s="692"/>
      <c r="H47" s="692"/>
      <c r="I47" s="692"/>
      <c r="J47" s="692"/>
    </row>
    <row r="48" spans="1:10" x14ac:dyDescent="0.25">
      <c r="B48" s="692" t="s">
        <v>1225</v>
      </c>
      <c r="C48" s="692"/>
      <c r="F48" s="693" t="s">
        <v>1226</v>
      </c>
      <c r="G48" s="693"/>
      <c r="H48" s="693" t="s">
        <v>1227</v>
      </c>
      <c r="I48" s="693"/>
    </row>
  </sheetData>
  <mergeCells count="77">
    <mergeCell ref="H17:I17"/>
    <mergeCell ref="H18:I18"/>
    <mergeCell ref="H11:I11"/>
    <mergeCell ref="H12:I12"/>
    <mergeCell ref="H13:I13"/>
    <mergeCell ref="H14:I14"/>
    <mergeCell ref="H15:I15"/>
    <mergeCell ref="H16:I16"/>
    <mergeCell ref="A47:J47"/>
    <mergeCell ref="B48:C48"/>
    <mergeCell ref="F48:G48"/>
    <mergeCell ref="H48:I48"/>
    <mergeCell ref="C35:E35"/>
    <mergeCell ref="C36:E36"/>
    <mergeCell ref="C37:E37"/>
    <mergeCell ref="C38:E38"/>
    <mergeCell ref="C39:E39"/>
    <mergeCell ref="C40:E40"/>
    <mergeCell ref="C31:E31"/>
    <mergeCell ref="C32:E32"/>
    <mergeCell ref="C33:E33"/>
    <mergeCell ref="C34:E34"/>
    <mergeCell ref="A46:J46"/>
    <mergeCell ref="C41:E41"/>
    <mergeCell ref="C42:E42"/>
    <mergeCell ref="C43:E43"/>
    <mergeCell ref="C44:E44"/>
    <mergeCell ref="C30:E30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C29:E29"/>
    <mergeCell ref="A20:J20"/>
    <mergeCell ref="A21:J21"/>
    <mergeCell ref="C22:E22"/>
    <mergeCell ref="H22:J22"/>
    <mergeCell ref="C23:E23"/>
    <mergeCell ref="H23:J23"/>
    <mergeCell ref="B17:C17"/>
    <mergeCell ref="B18:C18"/>
    <mergeCell ref="D17:E17"/>
    <mergeCell ref="D18:E18"/>
    <mergeCell ref="F17:G17"/>
    <mergeCell ref="F18:G18"/>
    <mergeCell ref="B15:C15"/>
    <mergeCell ref="B16:C16"/>
    <mergeCell ref="D15:E15"/>
    <mergeCell ref="D16:E16"/>
    <mergeCell ref="F15:G15"/>
    <mergeCell ref="F16:G16"/>
    <mergeCell ref="B13:C13"/>
    <mergeCell ref="B14:C14"/>
    <mergeCell ref="D13:E13"/>
    <mergeCell ref="D14:E14"/>
    <mergeCell ref="F13:G13"/>
    <mergeCell ref="F14:G14"/>
    <mergeCell ref="B11:C11"/>
    <mergeCell ref="B12:C12"/>
    <mergeCell ref="D11:E11"/>
    <mergeCell ref="D12:E12"/>
    <mergeCell ref="F11:G11"/>
    <mergeCell ref="F12:G12"/>
    <mergeCell ref="A5:J5"/>
    <mergeCell ref="B7:I7"/>
    <mergeCell ref="B8:G8"/>
    <mergeCell ref="H8:I8"/>
    <mergeCell ref="B9:C10"/>
    <mergeCell ref="D9:E10"/>
    <mergeCell ref="F9:G10"/>
    <mergeCell ref="H9:I10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37"/>
  <sheetViews>
    <sheetView topLeftCell="A19" zoomScaleNormal="100" workbookViewId="0">
      <selection activeCell="C24" sqref="C24:E24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9.140625" style="125"/>
    <col min="13" max="16" width="9.5703125" style="125" bestFit="1" customWidth="1"/>
    <col min="17" max="16384" width="9.140625" style="125"/>
  </cols>
  <sheetData>
    <row r="5" spans="1:17" ht="15.75" x14ac:dyDescent="0.25">
      <c r="A5" s="682" t="s">
        <v>1305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1306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1252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1307</v>
      </c>
      <c r="C11" s="664"/>
      <c r="D11" s="666">
        <v>52485.24</v>
      </c>
      <c r="E11" s="667"/>
      <c r="F11" s="681"/>
      <c r="G11" s="666">
        <v>0</v>
      </c>
      <c r="H11" s="667"/>
      <c r="I11" s="668"/>
    </row>
    <row r="12" spans="1:17" x14ac:dyDescent="0.25">
      <c r="B12" s="585" t="s">
        <v>3</v>
      </c>
      <c r="C12" s="665"/>
      <c r="D12" s="669">
        <f>22227.71+5191.63</f>
        <v>27419.34</v>
      </c>
      <c r="E12" s="360"/>
      <c r="F12" s="541"/>
      <c r="G12" s="669">
        <v>0</v>
      </c>
      <c r="H12" s="360"/>
      <c r="I12" s="662"/>
      <c r="N12" s="201"/>
      <c r="O12" s="201"/>
      <c r="P12" s="201"/>
      <c r="Q12" s="201"/>
    </row>
    <row r="13" spans="1:17" x14ac:dyDescent="0.25">
      <c r="B13" s="585" t="s">
        <v>625</v>
      </c>
      <c r="C13" s="665"/>
      <c r="D13" s="669">
        <v>117.66</v>
      </c>
      <c r="E13" s="360"/>
      <c r="F13" s="541"/>
      <c r="G13" s="669">
        <v>0</v>
      </c>
      <c r="H13" s="360"/>
      <c r="I13" s="662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0</v>
      </c>
      <c r="H14" s="360"/>
      <c r="I14" s="662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0</v>
      </c>
      <c r="H15" s="360"/>
      <c r="I15" s="662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0</v>
      </c>
      <c r="H16" s="360"/>
      <c r="I16" s="662"/>
    </row>
    <row r="17" spans="1:16" x14ac:dyDescent="0.25">
      <c r="B17" s="585" t="s">
        <v>6</v>
      </c>
      <c r="C17" s="665"/>
      <c r="D17" s="669">
        <v>19008.86</v>
      </c>
      <c r="E17" s="360"/>
      <c r="F17" s="541"/>
      <c r="G17" s="669">
        <v>0</v>
      </c>
      <c r="H17" s="360"/>
      <c r="I17" s="662"/>
      <c r="O17" s="201"/>
    </row>
    <row r="18" spans="1:16" ht="36.75" customHeight="1" thickBot="1" x14ac:dyDescent="0.3">
      <c r="B18" s="602" t="s">
        <v>1309</v>
      </c>
      <c r="C18" s="679"/>
      <c r="D18" s="680">
        <f>D11+D12+D13+D14+D15+D16-D17</f>
        <v>61013.380000000005</v>
      </c>
      <c r="E18" s="422"/>
      <c r="F18" s="636"/>
      <c r="G18" s="680">
        <f>G11+G12+G13+G14+G15+G16-G17</f>
        <v>0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687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0"/>
      <c r="F21" s="630"/>
      <c r="G21" s="630"/>
      <c r="H21" s="630"/>
      <c r="I21" s="630"/>
      <c r="J21" s="631"/>
      <c r="M21" s="201"/>
      <c r="O21" s="687"/>
    </row>
    <row r="22" spans="1:16" x14ac:dyDescent="0.25">
      <c r="A22" s="240" t="s">
        <v>30</v>
      </c>
      <c r="B22" s="240" t="s">
        <v>31</v>
      </c>
      <c r="C22" s="458" t="s">
        <v>32</v>
      </c>
      <c r="D22" s="683"/>
      <c r="E22" s="683"/>
      <c r="F22" s="240" t="s">
        <v>30</v>
      </c>
      <c r="G22" s="240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45565</v>
      </c>
      <c r="B23" s="218">
        <v>19000</v>
      </c>
      <c r="C23" s="491" t="s">
        <v>628</v>
      </c>
      <c r="D23" s="512"/>
      <c r="E23" s="543"/>
      <c r="F23" s="213"/>
      <c r="G23" s="218"/>
      <c r="H23" s="491"/>
      <c r="I23" s="512"/>
      <c r="J23" s="543"/>
    </row>
    <row r="24" spans="1:16" ht="14.25" customHeight="1" x14ac:dyDescent="0.25">
      <c r="A24" s="213">
        <v>45565</v>
      </c>
      <c r="B24" s="218">
        <v>8.86</v>
      </c>
      <c r="C24" s="626" t="s">
        <v>217</v>
      </c>
      <c r="D24" s="626"/>
      <c r="E24" s="626"/>
      <c r="F24" s="213"/>
      <c r="G24" s="218"/>
      <c r="H24" s="491"/>
      <c r="I24" s="512"/>
      <c r="J24" s="543"/>
    </row>
    <row r="25" spans="1:16" ht="14.25" customHeight="1" x14ac:dyDescent="0.25">
      <c r="A25" s="213"/>
      <c r="B25" s="218"/>
      <c r="C25" s="626"/>
      <c r="D25" s="626"/>
      <c r="E25" s="626"/>
      <c r="F25" s="213"/>
      <c r="G25" s="218"/>
      <c r="H25" s="491"/>
      <c r="I25" s="512"/>
      <c r="J25" s="543"/>
    </row>
    <row r="26" spans="1:16" ht="14.25" customHeight="1" x14ac:dyDescent="0.25">
      <c r="A26" s="213"/>
      <c r="B26" s="218"/>
      <c r="C26" s="626"/>
      <c r="D26" s="626"/>
      <c r="E26" s="626"/>
      <c r="F26" s="213"/>
      <c r="G26" s="219"/>
      <c r="H26" s="650"/>
      <c r="I26" s="639"/>
      <c r="J26" s="640"/>
    </row>
    <row r="27" spans="1:16" ht="14.25" customHeight="1" x14ac:dyDescent="0.25">
      <c r="A27" s="213"/>
      <c r="B27" s="219"/>
      <c r="C27" s="491"/>
      <c r="D27" s="512"/>
      <c r="E27" s="543"/>
      <c r="F27" s="213"/>
      <c r="G27" s="218"/>
      <c r="H27" s="491"/>
      <c r="I27" s="512"/>
      <c r="J27" s="543"/>
    </row>
    <row r="28" spans="1:16" ht="13.5" customHeight="1" x14ac:dyDescent="0.25">
      <c r="A28" s="213"/>
      <c r="B28" s="231"/>
      <c r="C28" s="482"/>
      <c r="D28" s="482"/>
      <c r="E28" s="482"/>
      <c r="F28" s="213"/>
      <c r="G28" s="218"/>
      <c r="H28" s="241"/>
      <c r="I28" s="242"/>
      <c r="J28" s="243"/>
    </row>
    <row r="29" spans="1:16" ht="13.5" customHeight="1" x14ac:dyDescent="0.25">
      <c r="A29" s="213"/>
      <c r="B29" s="219"/>
      <c r="C29" s="626"/>
      <c r="D29" s="626"/>
      <c r="E29" s="626"/>
      <c r="F29" s="213"/>
      <c r="G29" s="218"/>
      <c r="H29" s="241"/>
      <c r="I29" s="242"/>
      <c r="J29" s="243"/>
    </row>
    <row r="30" spans="1:16" ht="13.5" customHeight="1" x14ac:dyDescent="0.25">
      <c r="A30" s="213"/>
      <c r="B30" s="231"/>
      <c r="C30" s="482"/>
      <c r="D30" s="482"/>
      <c r="E30" s="482"/>
      <c r="F30" s="213"/>
      <c r="G30" s="218"/>
      <c r="H30" s="241"/>
      <c r="I30" s="242"/>
      <c r="J30" s="243"/>
    </row>
    <row r="31" spans="1:16" ht="13.5" customHeight="1" x14ac:dyDescent="0.25">
      <c r="A31" s="213"/>
      <c r="B31" s="218"/>
      <c r="C31" s="626"/>
      <c r="D31" s="626"/>
      <c r="E31" s="626"/>
      <c r="F31" s="213"/>
      <c r="G31" s="218"/>
      <c r="H31" s="241"/>
      <c r="I31" s="242"/>
      <c r="J31" s="243"/>
    </row>
    <row r="32" spans="1:16" ht="13.5" customHeight="1" x14ac:dyDescent="0.25">
      <c r="A32" s="213"/>
      <c r="B32" s="218"/>
      <c r="C32" s="491"/>
      <c r="D32" s="512"/>
      <c r="E32" s="543"/>
      <c r="F32" s="213"/>
      <c r="G32" s="218"/>
      <c r="H32" s="241"/>
      <c r="I32" s="242"/>
      <c r="J32" s="243"/>
    </row>
    <row r="33" spans="1:10" ht="13.5" customHeight="1" x14ac:dyDescent="0.25">
      <c r="A33" s="213"/>
      <c r="B33" s="218"/>
      <c r="C33" s="482"/>
      <c r="D33" s="482"/>
      <c r="E33" s="482"/>
      <c r="F33" s="213"/>
      <c r="G33" s="218"/>
      <c r="H33" s="491"/>
      <c r="I33" s="512"/>
      <c r="J33" s="543"/>
    </row>
    <row r="35" spans="1:10" ht="21" customHeight="1" x14ac:dyDescent="0.25">
      <c r="A35" s="691" t="s">
        <v>1308</v>
      </c>
      <c r="B35" s="691"/>
      <c r="C35" s="691"/>
      <c r="D35" s="691"/>
      <c r="E35" s="691"/>
      <c r="F35" s="691"/>
      <c r="G35" s="691"/>
      <c r="H35" s="691"/>
      <c r="I35" s="691"/>
      <c r="J35" s="691"/>
    </row>
    <row r="36" spans="1:10" x14ac:dyDescent="0.25">
      <c r="A36" s="692" t="s">
        <v>1224</v>
      </c>
      <c r="B36" s="692"/>
      <c r="C36" s="692"/>
      <c r="D36" s="692"/>
      <c r="E36" s="692"/>
      <c r="F36" s="692"/>
      <c r="G36" s="692"/>
      <c r="H36" s="692"/>
      <c r="I36" s="692"/>
      <c r="J36" s="692"/>
    </row>
    <row r="37" spans="1:10" x14ac:dyDescent="0.25">
      <c r="B37" s="692" t="s">
        <v>1225</v>
      </c>
      <c r="C37" s="692"/>
      <c r="F37" s="693" t="s">
        <v>1226</v>
      </c>
      <c r="G37" s="693"/>
      <c r="H37" s="693" t="s">
        <v>1227</v>
      </c>
      <c r="I37" s="693"/>
    </row>
  </sheetData>
  <mergeCells count="58">
    <mergeCell ref="B37:C37"/>
    <mergeCell ref="F37:G37"/>
    <mergeCell ref="H37:I37"/>
    <mergeCell ref="C27:E27"/>
    <mergeCell ref="H27:J27"/>
    <mergeCell ref="C28:E28"/>
    <mergeCell ref="C29:E29"/>
    <mergeCell ref="C30:E30"/>
    <mergeCell ref="C31:E31"/>
    <mergeCell ref="C32:E32"/>
    <mergeCell ref="C33:E33"/>
    <mergeCell ref="H33:J33"/>
    <mergeCell ref="A35:J35"/>
    <mergeCell ref="A36:J36"/>
    <mergeCell ref="C24:E24"/>
    <mergeCell ref="H24:J24"/>
    <mergeCell ref="C25:E25"/>
    <mergeCell ref="H25:J25"/>
    <mergeCell ref="C26:E26"/>
    <mergeCell ref="H26:J26"/>
    <mergeCell ref="O19:O21"/>
    <mergeCell ref="A20:J20"/>
    <mergeCell ref="A21:J21"/>
    <mergeCell ref="C22:E22"/>
    <mergeCell ref="H22:J22"/>
    <mergeCell ref="C23:E23"/>
    <mergeCell ref="H23:J23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A5:J5"/>
    <mergeCell ref="B7:I7"/>
    <mergeCell ref="B8:G8"/>
    <mergeCell ref="H8:I8"/>
    <mergeCell ref="B9:C10"/>
    <mergeCell ref="D9:F10"/>
    <mergeCell ref="G9:I10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46"/>
  <sheetViews>
    <sheetView topLeftCell="A4" zoomScaleNormal="100" workbookViewId="0">
      <selection activeCell="H9" sqref="H9:I10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10.140625" style="125" bestFit="1" customWidth="1"/>
    <col min="12" max="12" width="10.28515625" style="125" bestFit="1" customWidth="1"/>
    <col min="13" max="13" width="10.140625" style="125" bestFit="1" customWidth="1"/>
    <col min="14" max="16384" width="9.140625" style="125"/>
  </cols>
  <sheetData>
    <row r="5" spans="1:15" ht="15.75" x14ac:dyDescent="0.25">
      <c r="A5" s="682" t="s">
        <v>1305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5" ht="15.75" thickBot="1" x14ac:dyDescent="0.3"/>
    <row r="7" spans="1:15" ht="21.75" customHeight="1" x14ac:dyDescent="0.35">
      <c r="B7" s="589" t="s">
        <v>1306</v>
      </c>
      <c r="C7" s="590"/>
      <c r="D7" s="590"/>
      <c r="E7" s="590"/>
      <c r="F7" s="590"/>
      <c r="G7" s="590"/>
      <c r="H7" s="590"/>
      <c r="I7" s="591"/>
      <c r="L7" s="244"/>
      <c r="M7" s="244"/>
      <c r="N7" s="244"/>
      <c r="O7" s="244"/>
    </row>
    <row r="8" spans="1:15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  <c r="K8" s="244"/>
      <c r="L8" s="244"/>
      <c r="M8" s="244"/>
      <c r="N8" s="244"/>
      <c r="O8" s="244"/>
    </row>
    <row r="9" spans="1:15" x14ac:dyDescent="0.25">
      <c r="B9" s="658"/>
      <c r="C9" s="673"/>
      <c r="D9" s="628" t="s">
        <v>177</v>
      </c>
      <c r="E9" s="694"/>
      <c r="F9" s="628" t="s">
        <v>1253</v>
      </c>
      <c r="G9" s="694"/>
      <c r="H9" s="628" t="s">
        <v>1391</v>
      </c>
      <c r="I9" s="694"/>
      <c r="K9" s="244"/>
      <c r="L9" s="244"/>
      <c r="M9" s="244"/>
      <c r="N9" s="244"/>
      <c r="O9" s="244"/>
    </row>
    <row r="10" spans="1:15" ht="15.75" thickBot="1" x14ac:dyDescent="0.3">
      <c r="B10" s="660"/>
      <c r="C10" s="674"/>
      <c r="D10" s="695"/>
      <c r="E10" s="696"/>
      <c r="F10" s="695"/>
      <c r="G10" s="696"/>
      <c r="H10" s="695"/>
      <c r="I10" s="696"/>
      <c r="K10" s="244"/>
      <c r="L10" s="244"/>
      <c r="M10" s="244"/>
      <c r="N10" s="244"/>
      <c r="O10" s="244"/>
    </row>
    <row r="11" spans="1:15" ht="30.75" customHeight="1" x14ac:dyDescent="0.25">
      <c r="B11" s="583" t="s">
        <v>1307</v>
      </c>
      <c r="C11" s="664"/>
      <c r="D11" s="697">
        <v>622327</v>
      </c>
      <c r="E11" s="698"/>
      <c r="F11" s="697">
        <v>332086.98</v>
      </c>
      <c r="G11" s="698"/>
      <c r="H11" s="697">
        <v>125000</v>
      </c>
      <c r="I11" s="698"/>
      <c r="K11" s="244"/>
      <c r="L11" s="244"/>
      <c r="M11" s="244"/>
      <c r="N11" s="244"/>
      <c r="O11" s="244"/>
    </row>
    <row r="12" spans="1:15" x14ac:dyDescent="0.25">
      <c r="B12" s="585" t="s">
        <v>3</v>
      </c>
      <c r="C12" s="665"/>
      <c r="D12" s="699">
        <f>154372.65+10803.87+337585.83+27094.42</f>
        <v>529856.77</v>
      </c>
      <c r="E12" s="624"/>
      <c r="F12" s="699">
        <f>359062.88+11247.02</f>
        <v>370309.9</v>
      </c>
      <c r="G12" s="624"/>
      <c r="H12" s="699">
        <v>0</v>
      </c>
      <c r="I12" s="624"/>
      <c r="K12" s="244"/>
      <c r="L12" s="244"/>
      <c r="M12" s="244"/>
      <c r="N12" s="244"/>
      <c r="O12" s="244"/>
    </row>
    <row r="13" spans="1:15" x14ac:dyDescent="0.25">
      <c r="B13" s="585" t="s">
        <v>625</v>
      </c>
      <c r="C13" s="665"/>
      <c r="D13" s="699">
        <f>3082.45+12353.23</f>
        <v>15435.68</v>
      </c>
      <c r="E13" s="624"/>
      <c r="F13" s="699">
        <v>11683.36</v>
      </c>
      <c r="G13" s="624"/>
      <c r="H13" s="699">
        <v>4959.0200000000004</v>
      </c>
      <c r="I13" s="624"/>
      <c r="K13" s="244"/>
      <c r="L13" s="244"/>
      <c r="M13" s="244"/>
      <c r="N13" s="244"/>
      <c r="O13" s="244"/>
    </row>
    <row r="14" spans="1:15" x14ac:dyDescent="0.25">
      <c r="B14" s="585" t="s">
        <v>1254</v>
      </c>
      <c r="C14" s="665"/>
      <c r="D14" s="699">
        <v>0</v>
      </c>
      <c r="E14" s="624"/>
      <c r="F14" s="699">
        <v>0</v>
      </c>
      <c r="G14" s="624"/>
      <c r="H14" s="699">
        <v>0</v>
      </c>
      <c r="I14" s="624"/>
      <c r="L14" s="244"/>
      <c r="M14" s="244"/>
      <c r="N14" s="244"/>
      <c r="O14" s="244"/>
    </row>
    <row r="15" spans="1:15" x14ac:dyDescent="0.25">
      <c r="B15" s="585" t="s">
        <v>996</v>
      </c>
      <c r="C15" s="665"/>
      <c r="D15" s="699">
        <v>300</v>
      </c>
      <c r="E15" s="624"/>
      <c r="F15" s="699">
        <v>100</v>
      </c>
      <c r="G15" s="624"/>
      <c r="H15" s="699">
        <v>0</v>
      </c>
      <c r="I15" s="624"/>
      <c r="L15" s="244"/>
      <c r="M15" s="244"/>
      <c r="N15" s="244"/>
      <c r="O15" s="244"/>
    </row>
    <row r="16" spans="1:15" x14ac:dyDescent="0.25">
      <c r="B16" s="585" t="s">
        <v>1005</v>
      </c>
      <c r="C16" s="665"/>
      <c r="D16" s="699">
        <v>0</v>
      </c>
      <c r="E16" s="624"/>
      <c r="F16" s="699">
        <v>0</v>
      </c>
      <c r="G16" s="624"/>
      <c r="H16" s="699">
        <v>0</v>
      </c>
      <c r="I16" s="624"/>
      <c r="L16" s="244"/>
      <c r="M16" s="244"/>
      <c r="N16" s="244"/>
      <c r="O16" s="244"/>
    </row>
    <row r="17" spans="1:10" x14ac:dyDescent="0.25">
      <c r="B17" s="585" t="s">
        <v>6</v>
      </c>
      <c r="C17" s="665"/>
      <c r="D17" s="699">
        <v>632167.18000000005</v>
      </c>
      <c r="E17" s="624"/>
      <c r="F17" s="699">
        <v>377333.48</v>
      </c>
      <c r="G17" s="624"/>
      <c r="H17" s="699">
        <v>371.93</v>
      </c>
      <c r="I17" s="624"/>
    </row>
    <row r="18" spans="1:10" ht="36.75" customHeight="1" thickBot="1" x14ac:dyDescent="0.3">
      <c r="B18" s="602" t="s">
        <v>1309</v>
      </c>
      <c r="C18" s="679"/>
      <c r="D18" s="700">
        <f>D11+D12+D13+D14+D15+D16-D17</f>
        <v>535752.2699999999</v>
      </c>
      <c r="E18" s="701"/>
      <c r="F18" s="700">
        <f>F11+F12+F13+F14+F15+F16-F17</f>
        <v>336846.76</v>
      </c>
      <c r="G18" s="701"/>
      <c r="H18" s="700">
        <f>H11+H12+H13+H14+H15+H16-H17</f>
        <v>129587.09000000001</v>
      </c>
      <c r="I18" s="701"/>
    </row>
    <row r="19" spans="1:10" ht="15.75" customHeight="1" thickBot="1" x14ac:dyDescent="0.3">
      <c r="D19" s="188"/>
      <c r="E19" s="188"/>
      <c r="F19" s="189"/>
      <c r="G19" s="189"/>
      <c r="H19" s="189"/>
      <c r="I19" s="189"/>
    </row>
    <row r="20" spans="1:10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</row>
    <row r="21" spans="1:10" ht="15.75" thickBot="1" x14ac:dyDescent="0.3">
      <c r="A21" s="632" t="s">
        <v>177</v>
      </c>
      <c r="B21" s="630"/>
      <c r="C21" s="630"/>
      <c r="D21" s="630"/>
      <c r="E21" s="630"/>
      <c r="F21" s="630"/>
      <c r="G21" s="630"/>
      <c r="H21" s="630"/>
      <c r="I21" s="630"/>
      <c r="J21" s="631"/>
    </row>
    <row r="22" spans="1:10" x14ac:dyDescent="0.25">
      <c r="A22" s="240" t="s">
        <v>30</v>
      </c>
      <c r="B22" s="240" t="s">
        <v>31</v>
      </c>
      <c r="C22" s="458" t="s">
        <v>32</v>
      </c>
      <c r="D22" s="683"/>
      <c r="E22" s="683"/>
      <c r="F22" s="240" t="s">
        <v>30</v>
      </c>
      <c r="G22" s="240" t="s">
        <v>31</v>
      </c>
      <c r="H22" s="684" t="s">
        <v>32</v>
      </c>
      <c r="I22" s="685"/>
      <c r="J22" s="686"/>
    </row>
    <row r="23" spans="1:10" ht="14.25" customHeight="1" x14ac:dyDescent="0.25">
      <c r="A23" s="213">
        <v>45537</v>
      </c>
      <c r="B23" s="218">
        <v>349</v>
      </c>
      <c r="C23" s="626" t="s">
        <v>1256</v>
      </c>
      <c r="D23" s="626"/>
      <c r="E23" s="626"/>
      <c r="F23" s="213">
        <v>45565</v>
      </c>
      <c r="G23" s="218">
        <v>371.93</v>
      </c>
      <c r="H23" s="491" t="s">
        <v>1317</v>
      </c>
      <c r="I23" s="512"/>
      <c r="J23" s="543"/>
    </row>
    <row r="24" spans="1:10" ht="14.25" customHeight="1" x14ac:dyDescent="0.25">
      <c r="A24" s="213">
        <v>45537</v>
      </c>
      <c r="B24" s="218">
        <v>81357.960000000006</v>
      </c>
      <c r="C24" s="608" t="s">
        <v>343</v>
      </c>
      <c r="D24" s="608"/>
      <c r="E24" s="608"/>
      <c r="F24" s="213"/>
      <c r="G24" s="218"/>
      <c r="H24" s="491"/>
      <c r="I24" s="512"/>
      <c r="J24" s="543"/>
    </row>
    <row r="25" spans="1:10" ht="14.25" customHeight="1" x14ac:dyDescent="0.25">
      <c r="A25" s="213">
        <v>45539</v>
      </c>
      <c r="B25" s="218">
        <v>272849</v>
      </c>
      <c r="C25" s="626" t="s">
        <v>1310</v>
      </c>
      <c r="D25" s="626"/>
      <c r="E25" s="626"/>
      <c r="F25" s="213"/>
      <c r="G25" s="218"/>
      <c r="H25" s="491"/>
      <c r="I25" s="512"/>
      <c r="J25" s="543"/>
    </row>
    <row r="26" spans="1:10" ht="14.25" customHeight="1" x14ac:dyDescent="0.25">
      <c r="A26" s="213">
        <v>45539</v>
      </c>
      <c r="B26" s="218">
        <v>34003</v>
      </c>
      <c r="C26" s="482" t="s">
        <v>1263</v>
      </c>
      <c r="D26" s="482"/>
      <c r="E26" s="482"/>
      <c r="F26" s="213"/>
      <c r="G26" s="219"/>
      <c r="H26" s="650"/>
      <c r="I26" s="639"/>
      <c r="J26" s="640"/>
    </row>
    <row r="27" spans="1:10" ht="14.25" customHeight="1" x14ac:dyDescent="0.25">
      <c r="A27" s="213">
        <v>45540</v>
      </c>
      <c r="B27" s="218">
        <v>12252</v>
      </c>
      <c r="C27" s="626" t="s">
        <v>1311</v>
      </c>
      <c r="D27" s="626"/>
      <c r="E27" s="626"/>
      <c r="F27" s="213"/>
      <c r="G27" s="218"/>
      <c r="H27" s="491"/>
      <c r="I27" s="512"/>
      <c r="J27" s="543"/>
    </row>
    <row r="28" spans="1:10" ht="14.25" customHeight="1" x14ac:dyDescent="0.25">
      <c r="A28" s="213">
        <v>45540</v>
      </c>
      <c r="B28" s="218">
        <v>1800</v>
      </c>
      <c r="C28" s="626" t="s">
        <v>1312</v>
      </c>
      <c r="D28" s="626"/>
      <c r="E28" s="626"/>
      <c r="F28" s="213"/>
      <c r="G28" s="233"/>
      <c r="H28" s="491"/>
      <c r="I28" s="512"/>
      <c r="J28" s="543"/>
    </row>
    <row r="29" spans="1:10" ht="14.25" customHeight="1" x14ac:dyDescent="0.25">
      <c r="A29" s="213">
        <v>45541</v>
      </c>
      <c r="B29" s="218">
        <v>8500</v>
      </c>
      <c r="C29" s="626" t="s">
        <v>1313</v>
      </c>
      <c r="D29" s="626"/>
      <c r="E29" s="626"/>
      <c r="F29" s="213"/>
      <c r="G29" s="234"/>
      <c r="H29" s="241"/>
      <c r="I29" s="242"/>
      <c r="J29" s="243"/>
    </row>
    <row r="30" spans="1:10" ht="14.25" customHeight="1" x14ac:dyDescent="0.25">
      <c r="A30" s="213">
        <v>45541</v>
      </c>
      <c r="B30" s="218">
        <v>18000</v>
      </c>
      <c r="C30" s="626" t="s">
        <v>1314</v>
      </c>
      <c r="D30" s="626"/>
      <c r="E30" s="626"/>
      <c r="F30" s="213"/>
      <c r="G30" s="234"/>
      <c r="H30" s="241"/>
      <c r="I30" s="242"/>
      <c r="J30" s="243"/>
    </row>
    <row r="31" spans="1:10" ht="14.25" customHeight="1" x14ac:dyDescent="0.25">
      <c r="A31" s="213">
        <v>45544</v>
      </c>
      <c r="B31" s="218">
        <v>8000</v>
      </c>
      <c r="C31" s="491" t="s">
        <v>628</v>
      </c>
      <c r="D31" s="512"/>
      <c r="E31" s="543"/>
      <c r="F31" s="213"/>
      <c r="G31" s="234"/>
      <c r="H31" s="241"/>
      <c r="I31" s="242"/>
      <c r="J31" s="243"/>
    </row>
    <row r="32" spans="1:10" ht="14.25" customHeight="1" x14ac:dyDescent="0.25">
      <c r="A32" s="213">
        <v>45544</v>
      </c>
      <c r="B32" s="218">
        <v>565</v>
      </c>
      <c r="C32" s="482" t="s">
        <v>239</v>
      </c>
      <c r="D32" s="482"/>
      <c r="E32" s="482"/>
      <c r="F32" s="213"/>
      <c r="G32" s="234"/>
      <c r="H32" s="241"/>
      <c r="I32" s="242"/>
      <c r="J32" s="243"/>
    </row>
    <row r="33" spans="1:10" ht="14.25" customHeight="1" x14ac:dyDescent="0.25">
      <c r="A33" s="213">
        <v>45545</v>
      </c>
      <c r="B33" s="218">
        <v>5000</v>
      </c>
      <c r="C33" s="491" t="s">
        <v>628</v>
      </c>
      <c r="D33" s="512"/>
      <c r="E33" s="543"/>
      <c r="F33" s="213"/>
      <c r="G33" s="239"/>
      <c r="H33" s="241"/>
      <c r="I33" s="242"/>
      <c r="J33" s="243"/>
    </row>
    <row r="34" spans="1:10" ht="14.25" customHeight="1" x14ac:dyDescent="0.25">
      <c r="A34" s="213">
        <v>45546</v>
      </c>
      <c r="B34" s="218">
        <v>298</v>
      </c>
      <c r="C34" s="482" t="s">
        <v>273</v>
      </c>
      <c r="D34" s="482"/>
      <c r="E34" s="482"/>
      <c r="F34" s="213"/>
      <c r="G34" s="239"/>
      <c r="H34" s="241"/>
      <c r="I34" s="242"/>
      <c r="J34" s="243"/>
    </row>
    <row r="35" spans="1:10" ht="14.25" customHeight="1" x14ac:dyDescent="0.25">
      <c r="A35" s="213">
        <v>45551</v>
      </c>
      <c r="B35" s="218">
        <v>2420</v>
      </c>
      <c r="C35" s="626" t="s">
        <v>1315</v>
      </c>
      <c r="D35" s="626"/>
      <c r="E35" s="626"/>
      <c r="F35" s="213"/>
      <c r="G35" s="239"/>
      <c r="H35" s="241"/>
      <c r="I35" s="242"/>
      <c r="J35" s="243"/>
    </row>
    <row r="36" spans="1:10" ht="14.25" customHeight="1" x14ac:dyDescent="0.25">
      <c r="A36" s="213">
        <v>45552</v>
      </c>
      <c r="B36" s="218">
        <v>9700</v>
      </c>
      <c r="C36" s="491" t="s">
        <v>1025</v>
      </c>
      <c r="D36" s="512"/>
      <c r="E36" s="543"/>
      <c r="F36" s="213"/>
      <c r="G36" s="239"/>
      <c r="H36" s="241"/>
      <c r="I36" s="242"/>
      <c r="J36" s="243"/>
    </row>
    <row r="37" spans="1:10" ht="14.25" customHeight="1" x14ac:dyDescent="0.25">
      <c r="A37" s="213">
        <v>45553</v>
      </c>
      <c r="B37" s="218">
        <v>90000</v>
      </c>
      <c r="C37" s="626" t="s">
        <v>1316</v>
      </c>
      <c r="D37" s="626"/>
      <c r="E37" s="626"/>
      <c r="F37" s="213"/>
      <c r="G37" s="239"/>
      <c r="H37" s="241"/>
      <c r="I37" s="242"/>
      <c r="J37" s="243"/>
    </row>
    <row r="38" spans="1:10" ht="14.25" customHeight="1" x14ac:dyDescent="0.25">
      <c r="A38" s="213">
        <v>45554</v>
      </c>
      <c r="B38" s="218">
        <v>5000</v>
      </c>
      <c r="C38" s="491" t="s">
        <v>1177</v>
      </c>
      <c r="D38" s="512"/>
      <c r="E38" s="543"/>
      <c r="F38" s="213"/>
      <c r="G38" s="239"/>
      <c r="H38" s="241"/>
      <c r="I38" s="242"/>
      <c r="J38" s="243"/>
    </row>
    <row r="39" spans="1:10" ht="14.25" customHeight="1" x14ac:dyDescent="0.25">
      <c r="A39" s="213">
        <v>45554</v>
      </c>
      <c r="B39" s="218">
        <v>1229</v>
      </c>
      <c r="C39" s="491" t="s">
        <v>1025</v>
      </c>
      <c r="D39" s="512"/>
      <c r="E39" s="543"/>
      <c r="F39" s="213"/>
      <c r="G39" s="239"/>
      <c r="H39" s="241"/>
      <c r="I39" s="242"/>
      <c r="J39" s="243"/>
    </row>
    <row r="40" spans="1:10" ht="14.25" customHeight="1" x14ac:dyDescent="0.25">
      <c r="A40" s="213">
        <v>45562</v>
      </c>
      <c r="B40" s="218">
        <v>1500</v>
      </c>
      <c r="C40" s="491" t="s">
        <v>628</v>
      </c>
      <c r="D40" s="512"/>
      <c r="E40" s="543"/>
      <c r="F40" s="213"/>
      <c r="G40" s="239"/>
      <c r="H40" s="241"/>
      <c r="I40" s="242"/>
      <c r="J40" s="243"/>
    </row>
    <row r="41" spans="1:10" ht="14.25" customHeight="1" x14ac:dyDescent="0.25">
      <c r="A41" s="213">
        <v>45565</v>
      </c>
      <c r="B41" s="218">
        <v>79344.22</v>
      </c>
      <c r="C41" s="608" t="s">
        <v>343</v>
      </c>
      <c r="D41" s="608"/>
      <c r="E41" s="608"/>
      <c r="F41" s="213"/>
      <c r="G41" s="239"/>
      <c r="H41" s="241"/>
      <c r="I41" s="242"/>
      <c r="J41" s="243"/>
    </row>
    <row r="42" spans="1:10" ht="14.25" customHeight="1" x14ac:dyDescent="0.25">
      <c r="A42" s="213"/>
      <c r="B42" s="218"/>
      <c r="C42" s="482"/>
      <c r="D42" s="482"/>
      <c r="E42" s="482"/>
      <c r="F42" s="213"/>
      <c r="G42" s="239"/>
      <c r="H42" s="241"/>
      <c r="I42" s="242"/>
      <c r="J42" s="243"/>
    </row>
    <row r="44" spans="1:10" ht="21" customHeight="1" x14ac:dyDescent="0.25">
      <c r="A44" s="691" t="s">
        <v>1308</v>
      </c>
      <c r="B44" s="691"/>
      <c r="C44" s="691"/>
      <c r="D44" s="691"/>
      <c r="E44" s="691"/>
      <c r="F44" s="691"/>
      <c r="G44" s="691"/>
      <c r="H44" s="691"/>
      <c r="I44" s="691"/>
      <c r="J44" s="691"/>
    </row>
    <row r="45" spans="1:10" x14ac:dyDescent="0.25">
      <c r="A45" s="692" t="s">
        <v>1224</v>
      </c>
      <c r="B45" s="692"/>
      <c r="C45" s="692"/>
      <c r="D45" s="692"/>
      <c r="E45" s="692"/>
      <c r="F45" s="692"/>
      <c r="G45" s="692"/>
      <c r="H45" s="692"/>
      <c r="I45" s="692"/>
      <c r="J45" s="692"/>
    </row>
    <row r="46" spans="1:10" x14ac:dyDescent="0.25">
      <c r="B46" s="692" t="s">
        <v>1225</v>
      </c>
      <c r="C46" s="692"/>
      <c r="F46" s="693" t="s">
        <v>1226</v>
      </c>
      <c r="G46" s="693"/>
      <c r="H46" s="693" t="s">
        <v>1227</v>
      </c>
      <c r="I46" s="693"/>
    </row>
  </sheetData>
  <mergeCells count="75">
    <mergeCell ref="C42:E42"/>
    <mergeCell ref="A44:J44"/>
    <mergeCell ref="A45:J45"/>
    <mergeCell ref="B46:C46"/>
    <mergeCell ref="F46:G46"/>
    <mergeCell ref="H46:I46"/>
    <mergeCell ref="C39:E39"/>
    <mergeCell ref="C40:E40"/>
    <mergeCell ref="C31:E31"/>
    <mergeCell ref="C32:E32"/>
    <mergeCell ref="C33:E33"/>
    <mergeCell ref="C34:E34"/>
    <mergeCell ref="C35:E35"/>
    <mergeCell ref="C41:E41"/>
    <mergeCell ref="C30:E30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C29:E29"/>
    <mergeCell ref="C36:E36"/>
    <mergeCell ref="C37:E37"/>
    <mergeCell ref="C38:E38"/>
    <mergeCell ref="A20:J20"/>
    <mergeCell ref="A21:J21"/>
    <mergeCell ref="C22:E22"/>
    <mergeCell ref="H22:J22"/>
    <mergeCell ref="C23:E23"/>
    <mergeCell ref="H23:J23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A5:J5"/>
    <mergeCell ref="B7:I7"/>
    <mergeCell ref="B8:G8"/>
    <mergeCell ref="H8:I8"/>
    <mergeCell ref="B9:C10"/>
    <mergeCell ref="D9:E10"/>
    <mergeCell ref="F9:G10"/>
    <mergeCell ref="H9:I10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37"/>
  <sheetViews>
    <sheetView topLeftCell="A16" zoomScaleNormal="100" workbookViewId="0">
      <selection activeCell="C38" sqref="C38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9.140625" style="125"/>
    <col min="13" max="16" width="9.5703125" style="125" bestFit="1" customWidth="1"/>
    <col min="17" max="16384" width="9.140625" style="125"/>
  </cols>
  <sheetData>
    <row r="5" spans="1:17" ht="15.75" x14ac:dyDescent="0.25">
      <c r="A5" s="682" t="s">
        <v>1318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1319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1252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1320</v>
      </c>
      <c r="C11" s="664"/>
      <c r="D11" s="666">
        <v>61013.38</v>
      </c>
      <c r="E11" s="667"/>
      <c r="F11" s="681"/>
      <c r="G11" s="666">
        <v>0</v>
      </c>
      <c r="H11" s="667"/>
      <c r="I11" s="668"/>
    </row>
    <row r="12" spans="1:17" x14ac:dyDescent="0.25">
      <c r="B12" s="585" t="s">
        <v>3</v>
      </c>
      <c r="C12" s="665"/>
      <c r="D12" s="669">
        <v>32984.230000000003</v>
      </c>
      <c r="E12" s="360"/>
      <c r="F12" s="541"/>
      <c r="G12" s="669">
        <v>0</v>
      </c>
      <c r="H12" s="360"/>
      <c r="I12" s="662"/>
      <c r="N12" s="201"/>
      <c r="O12" s="201"/>
      <c r="P12" s="201"/>
      <c r="Q12" s="201"/>
    </row>
    <row r="13" spans="1:17" x14ac:dyDescent="0.25">
      <c r="B13" s="585" t="s">
        <v>625</v>
      </c>
      <c r="C13" s="665"/>
      <c r="D13" s="669">
        <v>977.77</v>
      </c>
      <c r="E13" s="360"/>
      <c r="F13" s="541"/>
      <c r="G13" s="669">
        <v>0</v>
      </c>
      <c r="H13" s="360"/>
      <c r="I13" s="662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0</v>
      </c>
      <c r="H14" s="360"/>
      <c r="I14" s="662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0</v>
      </c>
      <c r="H15" s="360"/>
      <c r="I15" s="662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0</v>
      </c>
      <c r="H16" s="360"/>
      <c r="I16" s="662"/>
    </row>
    <row r="17" spans="1:16" x14ac:dyDescent="0.25">
      <c r="B17" s="585" t="s">
        <v>6</v>
      </c>
      <c r="C17" s="665"/>
      <c r="D17" s="669">
        <v>6869.74</v>
      </c>
      <c r="E17" s="360"/>
      <c r="F17" s="541"/>
      <c r="G17" s="669">
        <v>0</v>
      </c>
      <c r="H17" s="360"/>
      <c r="I17" s="662"/>
      <c r="O17" s="201"/>
    </row>
    <row r="18" spans="1:16" ht="36.75" customHeight="1" thickBot="1" x14ac:dyDescent="0.3">
      <c r="B18" s="602" t="s">
        <v>1321</v>
      </c>
      <c r="C18" s="679"/>
      <c r="D18" s="680">
        <f>D11+D12+D13+D14+D15+D16-D17</f>
        <v>88105.64</v>
      </c>
      <c r="E18" s="422"/>
      <c r="F18" s="636"/>
      <c r="G18" s="680">
        <f>G11+G12+G13+G14+G15+G16-G17</f>
        <v>0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687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0"/>
      <c r="F21" s="630"/>
      <c r="G21" s="630"/>
      <c r="H21" s="630"/>
      <c r="I21" s="630"/>
      <c r="J21" s="631"/>
      <c r="M21" s="201"/>
      <c r="O21" s="687"/>
    </row>
    <row r="22" spans="1:16" x14ac:dyDescent="0.25">
      <c r="A22" s="245" t="s">
        <v>30</v>
      </c>
      <c r="B22" s="245" t="s">
        <v>31</v>
      </c>
      <c r="C22" s="458" t="s">
        <v>32</v>
      </c>
      <c r="D22" s="683"/>
      <c r="E22" s="683"/>
      <c r="F22" s="245" t="s">
        <v>30</v>
      </c>
      <c r="G22" s="245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45566</v>
      </c>
      <c r="B23" s="218">
        <v>3551.25</v>
      </c>
      <c r="C23" s="491" t="s">
        <v>776</v>
      </c>
      <c r="D23" s="512"/>
      <c r="E23" s="543"/>
      <c r="F23" s="213"/>
      <c r="G23" s="218"/>
      <c r="H23" s="491"/>
      <c r="I23" s="512"/>
      <c r="J23" s="543"/>
    </row>
    <row r="24" spans="1:16" ht="14.25" customHeight="1" x14ac:dyDescent="0.25">
      <c r="A24" s="213">
        <v>45566</v>
      </c>
      <c r="B24" s="218">
        <v>191.15</v>
      </c>
      <c r="C24" s="626" t="s">
        <v>1322</v>
      </c>
      <c r="D24" s="626"/>
      <c r="E24" s="626"/>
      <c r="F24" s="213"/>
      <c r="G24" s="218"/>
      <c r="H24" s="491"/>
      <c r="I24" s="512"/>
      <c r="J24" s="543"/>
    </row>
    <row r="25" spans="1:16" ht="14.25" customHeight="1" x14ac:dyDescent="0.25">
      <c r="A25" s="213">
        <v>45593</v>
      </c>
      <c r="B25" s="218">
        <v>3127.34</v>
      </c>
      <c r="C25" s="491" t="s">
        <v>776</v>
      </c>
      <c r="D25" s="512"/>
      <c r="E25" s="543"/>
      <c r="F25" s="213"/>
      <c r="G25" s="218"/>
      <c r="H25" s="491"/>
      <c r="I25" s="512"/>
      <c r="J25" s="543"/>
    </row>
    <row r="26" spans="1:16" ht="14.25" customHeight="1" x14ac:dyDescent="0.25">
      <c r="A26" s="213"/>
      <c r="B26" s="218"/>
      <c r="C26" s="626"/>
      <c r="D26" s="626"/>
      <c r="E26" s="626"/>
      <c r="F26" s="213"/>
      <c r="G26" s="219"/>
      <c r="H26" s="650"/>
      <c r="I26" s="639"/>
      <c r="J26" s="640"/>
    </row>
    <row r="27" spans="1:16" ht="14.25" customHeight="1" x14ac:dyDescent="0.25">
      <c r="A27" s="213"/>
      <c r="B27" s="219"/>
      <c r="C27" s="491"/>
      <c r="D27" s="512"/>
      <c r="E27" s="543"/>
      <c r="F27" s="213"/>
      <c r="G27" s="218"/>
      <c r="H27" s="491"/>
      <c r="I27" s="512"/>
      <c r="J27" s="543"/>
    </row>
    <row r="28" spans="1:16" ht="13.5" customHeight="1" x14ac:dyDescent="0.25">
      <c r="A28" s="213"/>
      <c r="B28" s="231"/>
      <c r="C28" s="482"/>
      <c r="D28" s="482"/>
      <c r="E28" s="482"/>
      <c r="F28" s="213"/>
      <c r="G28" s="218"/>
      <c r="H28" s="246"/>
      <c r="I28" s="247"/>
      <c r="J28" s="248"/>
    </row>
    <row r="29" spans="1:16" ht="13.5" customHeight="1" x14ac:dyDescent="0.25">
      <c r="A29" s="213"/>
      <c r="B29" s="219"/>
      <c r="C29" s="626"/>
      <c r="D29" s="626"/>
      <c r="E29" s="626"/>
      <c r="F29" s="213"/>
      <c r="G29" s="218"/>
      <c r="H29" s="246"/>
      <c r="I29" s="247"/>
      <c r="J29" s="248"/>
    </row>
    <row r="30" spans="1:16" ht="13.5" customHeight="1" x14ac:dyDescent="0.25">
      <c r="A30" s="213"/>
      <c r="B30" s="231"/>
      <c r="C30" s="482"/>
      <c r="D30" s="482"/>
      <c r="E30" s="482"/>
      <c r="F30" s="213"/>
      <c r="G30" s="218"/>
      <c r="H30" s="246"/>
      <c r="I30" s="247"/>
      <c r="J30" s="248"/>
    </row>
    <row r="31" spans="1:16" ht="13.5" customHeight="1" x14ac:dyDescent="0.25">
      <c r="A31" s="213"/>
      <c r="B31" s="218"/>
      <c r="C31" s="626"/>
      <c r="D31" s="626"/>
      <c r="E31" s="626"/>
      <c r="F31" s="213"/>
      <c r="G31" s="218"/>
      <c r="H31" s="246"/>
      <c r="I31" s="247"/>
      <c r="J31" s="248"/>
    </row>
    <row r="32" spans="1:16" ht="13.5" customHeight="1" x14ac:dyDescent="0.25">
      <c r="A32" s="213"/>
      <c r="B32" s="218"/>
      <c r="C32" s="491"/>
      <c r="D32" s="512"/>
      <c r="E32" s="543"/>
      <c r="F32" s="213"/>
      <c r="G32" s="218"/>
      <c r="H32" s="246"/>
      <c r="I32" s="247"/>
      <c r="J32" s="248"/>
    </row>
    <row r="33" spans="1:10" ht="13.5" customHeight="1" x14ac:dyDescent="0.25">
      <c r="A33" s="213"/>
      <c r="B33" s="218"/>
      <c r="C33" s="482"/>
      <c r="D33" s="482"/>
      <c r="E33" s="482"/>
      <c r="F33" s="213"/>
      <c r="G33" s="218"/>
      <c r="H33" s="491"/>
      <c r="I33" s="512"/>
      <c r="J33" s="543"/>
    </row>
    <row r="35" spans="1:10" ht="21" customHeight="1" x14ac:dyDescent="0.25">
      <c r="A35" s="691" t="s">
        <v>1331</v>
      </c>
      <c r="B35" s="691"/>
      <c r="C35" s="691"/>
      <c r="D35" s="691"/>
      <c r="E35" s="691"/>
      <c r="F35" s="691"/>
      <c r="G35" s="691"/>
      <c r="H35" s="691"/>
      <c r="I35" s="691"/>
      <c r="J35" s="691"/>
    </row>
    <row r="36" spans="1:10" x14ac:dyDescent="0.25">
      <c r="A36" s="692" t="s">
        <v>1224</v>
      </c>
      <c r="B36" s="692"/>
      <c r="C36" s="692"/>
      <c r="D36" s="692"/>
      <c r="E36" s="692"/>
      <c r="F36" s="692"/>
      <c r="G36" s="692"/>
      <c r="H36" s="692"/>
      <c r="I36" s="692"/>
      <c r="J36" s="692"/>
    </row>
    <row r="37" spans="1:10" x14ac:dyDescent="0.25">
      <c r="B37" s="692" t="s">
        <v>1225</v>
      </c>
      <c r="C37" s="692"/>
      <c r="F37" s="693" t="s">
        <v>1226</v>
      </c>
      <c r="G37" s="693"/>
      <c r="H37" s="693" t="s">
        <v>1227</v>
      </c>
      <c r="I37" s="693"/>
    </row>
  </sheetData>
  <mergeCells count="58">
    <mergeCell ref="A5:J5"/>
    <mergeCell ref="B7:I7"/>
    <mergeCell ref="B8:G8"/>
    <mergeCell ref="H8:I8"/>
    <mergeCell ref="B9:C10"/>
    <mergeCell ref="D9:F10"/>
    <mergeCell ref="G9:I10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14:C14"/>
    <mergeCell ref="D14:F14"/>
    <mergeCell ref="G14:I14"/>
    <mergeCell ref="B15:C15"/>
    <mergeCell ref="D15:F15"/>
    <mergeCell ref="G15:I15"/>
    <mergeCell ref="B16:C16"/>
    <mergeCell ref="D16:F16"/>
    <mergeCell ref="G16:I16"/>
    <mergeCell ref="C23:E23"/>
    <mergeCell ref="H23:J23"/>
    <mergeCell ref="B17:C17"/>
    <mergeCell ref="D17:F17"/>
    <mergeCell ref="G17:I17"/>
    <mergeCell ref="B18:C18"/>
    <mergeCell ref="D18:F18"/>
    <mergeCell ref="G18:I18"/>
    <mergeCell ref="O19:O21"/>
    <mergeCell ref="A20:J20"/>
    <mergeCell ref="A21:J21"/>
    <mergeCell ref="C22:E22"/>
    <mergeCell ref="H22:J22"/>
    <mergeCell ref="C24:E24"/>
    <mergeCell ref="H24:J24"/>
    <mergeCell ref="C25:E25"/>
    <mergeCell ref="H25:J25"/>
    <mergeCell ref="C26:E26"/>
    <mergeCell ref="H26:J26"/>
    <mergeCell ref="B37:C37"/>
    <mergeCell ref="F37:G37"/>
    <mergeCell ref="H37:I37"/>
    <mergeCell ref="C27:E27"/>
    <mergeCell ref="H27:J27"/>
    <mergeCell ref="C28:E28"/>
    <mergeCell ref="C29:E29"/>
    <mergeCell ref="C30:E30"/>
    <mergeCell ref="C31:E31"/>
    <mergeCell ref="C32:E32"/>
    <mergeCell ref="C33:E33"/>
    <mergeCell ref="H33:J33"/>
    <mergeCell ref="A35:J35"/>
    <mergeCell ref="A36:J36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45"/>
  <sheetViews>
    <sheetView zoomScaleNormal="100" workbookViewId="0">
      <selection activeCell="H9" sqref="H9:I10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10.140625" style="125" bestFit="1" customWidth="1"/>
    <col min="12" max="12" width="10.28515625" style="125" bestFit="1" customWidth="1"/>
    <col min="13" max="13" width="10.140625" style="125" bestFit="1" customWidth="1"/>
    <col min="14" max="14" width="10" style="125" bestFit="1" customWidth="1"/>
    <col min="15" max="16384" width="9.140625" style="125"/>
  </cols>
  <sheetData>
    <row r="5" spans="1:15" ht="15.75" x14ac:dyDescent="0.25">
      <c r="A5" s="682" t="s">
        <v>1318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5" ht="15.75" thickBot="1" x14ac:dyDescent="0.3"/>
    <row r="7" spans="1:15" ht="21.75" customHeight="1" x14ac:dyDescent="0.35">
      <c r="B7" s="589" t="s">
        <v>1319</v>
      </c>
      <c r="C7" s="590"/>
      <c r="D7" s="590"/>
      <c r="E7" s="590"/>
      <c r="F7" s="590"/>
      <c r="G7" s="590"/>
      <c r="H7" s="590"/>
      <c r="I7" s="591"/>
      <c r="L7" s="244"/>
      <c r="M7" s="244"/>
      <c r="N7" s="244"/>
      <c r="O7" s="244"/>
    </row>
    <row r="8" spans="1:15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  <c r="K8" s="244"/>
      <c r="L8" s="244"/>
      <c r="M8" s="244"/>
      <c r="N8" s="244"/>
      <c r="O8" s="244"/>
    </row>
    <row r="9" spans="1:15" x14ac:dyDescent="0.25">
      <c r="B9" s="658"/>
      <c r="C9" s="673"/>
      <c r="D9" s="628" t="s">
        <v>177</v>
      </c>
      <c r="E9" s="694"/>
      <c r="F9" s="628" t="s">
        <v>1253</v>
      </c>
      <c r="G9" s="694"/>
      <c r="H9" s="628" t="s">
        <v>1391</v>
      </c>
      <c r="I9" s="694"/>
      <c r="K9" s="244"/>
      <c r="L9" s="244"/>
      <c r="M9" s="244"/>
      <c r="N9" s="244"/>
      <c r="O9" s="244"/>
    </row>
    <row r="10" spans="1:15" ht="15.75" thickBot="1" x14ac:dyDescent="0.3">
      <c r="B10" s="660"/>
      <c r="C10" s="674"/>
      <c r="D10" s="695"/>
      <c r="E10" s="696"/>
      <c r="F10" s="695"/>
      <c r="G10" s="696"/>
      <c r="H10" s="695"/>
      <c r="I10" s="696"/>
      <c r="K10" s="244"/>
      <c r="L10" s="244"/>
      <c r="M10" s="244"/>
      <c r="N10" s="244"/>
      <c r="O10" s="244"/>
    </row>
    <row r="11" spans="1:15" ht="30.75" customHeight="1" x14ac:dyDescent="0.25">
      <c r="B11" s="583" t="s">
        <v>1320</v>
      </c>
      <c r="C11" s="664"/>
      <c r="D11" s="697">
        <v>535752.27</v>
      </c>
      <c r="E11" s="698"/>
      <c r="F11" s="697">
        <f>336846.76+0.06</f>
        <v>336846.82</v>
      </c>
      <c r="G11" s="698"/>
      <c r="H11" s="697">
        <v>129587.09</v>
      </c>
      <c r="I11" s="698"/>
      <c r="K11" s="244"/>
      <c r="L11" s="244"/>
      <c r="M11" s="244"/>
      <c r="N11" s="244"/>
      <c r="O11" s="244"/>
    </row>
    <row r="12" spans="1:15" x14ac:dyDescent="0.25">
      <c r="B12" s="585" t="s">
        <v>3</v>
      </c>
      <c r="C12" s="665"/>
      <c r="D12" s="699">
        <f>157271.47+11711.3+347401.88+11247.08</f>
        <v>527631.73</v>
      </c>
      <c r="E12" s="624"/>
      <c r="F12" s="699">
        <v>314359.67999999999</v>
      </c>
      <c r="G12" s="624"/>
      <c r="H12" s="699">
        <v>0</v>
      </c>
      <c r="I12" s="624"/>
      <c r="K12" s="244"/>
      <c r="L12" s="244"/>
      <c r="M12" s="244"/>
      <c r="N12" s="244"/>
      <c r="O12" s="244"/>
    </row>
    <row r="13" spans="1:15" x14ac:dyDescent="0.25">
      <c r="B13" s="585" t="s">
        <v>625</v>
      </c>
      <c r="C13" s="665"/>
      <c r="D13" s="699">
        <f>4220.07+117.05+11314.19</f>
        <v>15651.310000000001</v>
      </c>
      <c r="E13" s="624"/>
      <c r="F13" s="699">
        <v>7008.06</v>
      </c>
      <c r="G13" s="624"/>
      <c r="H13" s="699">
        <v>0</v>
      </c>
      <c r="I13" s="624"/>
      <c r="K13" s="244"/>
      <c r="L13" s="244"/>
      <c r="M13" s="244"/>
      <c r="N13" s="244"/>
      <c r="O13" s="244"/>
    </row>
    <row r="14" spans="1:15" x14ac:dyDescent="0.25">
      <c r="B14" s="585" t="s">
        <v>1254</v>
      </c>
      <c r="C14" s="665"/>
      <c r="D14" s="699">
        <v>0</v>
      </c>
      <c r="E14" s="624"/>
      <c r="F14" s="699">
        <v>0</v>
      </c>
      <c r="G14" s="624"/>
      <c r="H14" s="699">
        <v>0</v>
      </c>
      <c r="I14" s="624"/>
      <c r="L14" s="244"/>
      <c r="M14" s="244"/>
      <c r="N14" s="244"/>
      <c r="O14" s="244"/>
    </row>
    <row r="15" spans="1:15" x14ac:dyDescent="0.25">
      <c r="B15" s="585" t="s">
        <v>996</v>
      </c>
      <c r="C15" s="665"/>
      <c r="D15" s="699">
        <v>100</v>
      </c>
      <c r="E15" s="624"/>
      <c r="F15" s="699">
        <v>300</v>
      </c>
      <c r="G15" s="624"/>
      <c r="H15" s="699">
        <v>0</v>
      </c>
      <c r="I15" s="624"/>
      <c r="L15" s="244"/>
      <c r="M15" s="244"/>
      <c r="N15" s="244"/>
      <c r="O15" s="244"/>
    </row>
    <row r="16" spans="1:15" x14ac:dyDescent="0.25">
      <c r="B16" s="585" t="s">
        <v>1005</v>
      </c>
      <c r="C16" s="665"/>
      <c r="D16" s="699">
        <v>0</v>
      </c>
      <c r="E16" s="624"/>
      <c r="F16" s="699">
        <v>0</v>
      </c>
      <c r="G16" s="624"/>
      <c r="H16" s="699">
        <v>0</v>
      </c>
      <c r="I16" s="624"/>
      <c r="L16" s="244"/>
      <c r="M16" s="244"/>
      <c r="N16" s="244"/>
      <c r="O16" s="244"/>
    </row>
    <row r="17" spans="1:10" x14ac:dyDescent="0.25">
      <c r="B17" s="585" t="s">
        <v>6</v>
      </c>
      <c r="C17" s="665"/>
      <c r="D17" s="699">
        <v>482351.35</v>
      </c>
      <c r="E17" s="624"/>
      <c r="F17" s="699">
        <v>370180.2</v>
      </c>
      <c r="G17" s="624"/>
      <c r="H17" s="699">
        <v>0</v>
      </c>
      <c r="I17" s="624"/>
    </row>
    <row r="18" spans="1:10" ht="36.75" customHeight="1" thickBot="1" x14ac:dyDescent="0.3">
      <c r="B18" s="602" t="s">
        <v>1321</v>
      </c>
      <c r="C18" s="679"/>
      <c r="D18" s="700">
        <f>D11+D12+D13+D14+D15+D16-D17</f>
        <v>596783.96000000008</v>
      </c>
      <c r="E18" s="701"/>
      <c r="F18" s="700">
        <f>F11+F12+F13+F14+F15+F16-F17</f>
        <v>288334.36000000004</v>
      </c>
      <c r="G18" s="701"/>
      <c r="H18" s="700">
        <f>H11+H12+H13+H14+H15+H16-H17</f>
        <v>129587.09</v>
      </c>
      <c r="I18" s="701"/>
    </row>
    <row r="19" spans="1:10" ht="15.75" customHeight="1" thickBot="1" x14ac:dyDescent="0.3">
      <c r="D19" s="188"/>
      <c r="E19" s="188"/>
      <c r="F19" s="189"/>
      <c r="G19" s="189"/>
      <c r="H19" s="189"/>
      <c r="I19" s="189"/>
    </row>
    <row r="20" spans="1:10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</row>
    <row r="21" spans="1:10" ht="15.75" thickBot="1" x14ac:dyDescent="0.3">
      <c r="A21" s="632" t="s">
        <v>177</v>
      </c>
      <c r="B21" s="630"/>
      <c r="C21" s="630"/>
      <c r="D21" s="630"/>
      <c r="E21" s="630"/>
      <c r="F21" s="630"/>
      <c r="G21" s="630"/>
      <c r="H21" s="630"/>
      <c r="I21" s="630"/>
      <c r="J21" s="631"/>
    </row>
    <row r="22" spans="1:10" x14ac:dyDescent="0.25">
      <c r="A22" s="245" t="s">
        <v>30</v>
      </c>
      <c r="B22" s="245" t="s">
        <v>31</v>
      </c>
      <c r="C22" s="458" t="s">
        <v>32</v>
      </c>
      <c r="D22" s="683"/>
      <c r="E22" s="683"/>
      <c r="F22" s="245" t="s">
        <v>30</v>
      </c>
      <c r="G22" s="245" t="s">
        <v>31</v>
      </c>
      <c r="H22" s="684" t="s">
        <v>32</v>
      </c>
      <c r="I22" s="685"/>
      <c r="J22" s="686"/>
    </row>
    <row r="23" spans="1:10" ht="14.25" customHeight="1" x14ac:dyDescent="0.25">
      <c r="A23" s="213">
        <v>45567</v>
      </c>
      <c r="B23" s="218">
        <v>349</v>
      </c>
      <c r="C23" s="626" t="s">
        <v>1256</v>
      </c>
      <c r="D23" s="626"/>
      <c r="E23" s="626"/>
      <c r="F23" s="213"/>
      <c r="G23" s="218"/>
      <c r="H23" s="491"/>
      <c r="I23" s="512"/>
      <c r="J23" s="543"/>
    </row>
    <row r="24" spans="1:10" ht="14.25" customHeight="1" x14ac:dyDescent="0.25">
      <c r="A24" s="213">
        <v>45567</v>
      </c>
      <c r="B24" s="218">
        <v>2000</v>
      </c>
      <c r="C24" s="491" t="s">
        <v>628</v>
      </c>
      <c r="D24" s="512"/>
      <c r="E24" s="543"/>
      <c r="F24" s="213"/>
      <c r="G24" s="218"/>
      <c r="H24" s="491"/>
      <c r="I24" s="512"/>
      <c r="J24" s="543"/>
    </row>
    <row r="25" spans="1:10" ht="14.25" customHeight="1" x14ac:dyDescent="0.25">
      <c r="A25" s="213">
        <v>45569</v>
      </c>
      <c r="B25" s="218">
        <v>287058.81</v>
      </c>
      <c r="C25" s="626" t="s">
        <v>1323</v>
      </c>
      <c r="D25" s="626"/>
      <c r="E25" s="626"/>
      <c r="F25" s="213"/>
      <c r="G25" s="218"/>
      <c r="H25" s="491"/>
      <c r="I25" s="512"/>
      <c r="J25" s="543"/>
    </row>
    <row r="26" spans="1:10" ht="14.25" customHeight="1" x14ac:dyDescent="0.25">
      <c r="A26" s="213">
        <v>45569</v>
      </c>
      <c r="B26" s="218">
        <v>34003</v>
      </c>
      <c r="C26" s="482" t="s">
        <v>1263</v>
      </c>
      <c r="D26" s="482"/>
      <c r="E26" s="482"/>
      <c r="F26" s="213"/>
      <c r="G26" s="219"/>
      <c r="H26" s="650"/>
      <c r="I26" s="639"/>
      <c r="J26" s="640"/>
    </row>
    <row r="27" spans="1:10" ht="14.25" customHeight="1" x14ac:dyDescent="0.25">
      <c r="A27" s="213">
        <v>45572</v>
      </c>
      <c r="B27" s="218">
        <v>410</v>
      </c>
      <c r="C27" s="482" t="s">
        <v>239</v>
      </c>
      <c r="D27" s="482"/>
      <c r="E27" s="482"/>
      <c r="F27" s="213"/>
      <c r="G27" s="218"/>
      <c r="H27" s="491"/>
      <c r="I27" s="512"/>
      <c r="J27" s="543"/>
    </row>
    <row r="28" spans="1:10" ht="14.25" customHeight="1" x14ac:dyDescent="0.25">
      <c r="A28" s="213">
        <v>45573</v>
      </c>
      <c r="B28" s="218">
        <v>18000</v>
      </c>
      <c r="C28" s="626" t="s">
        <v>1324</v>
      </c>
      <c r="D28" s="626"/>
      <c r="E28" s="626"/>
      <c r="F28" s="213"/>
      <c r="G28" s="233"/>
      <c r="H28" s="491"/>
      <c r="I28" s="512"/>
      <c r="J28" s="543"/>
    </row>
    <row r="29" spans="1:10" ht="14.25" customHeight="1" x14ac:dyDescent="0.25">
      <c r="A29" s="213">
        <v>45573</v>
      </c>
      <c r="B29" s="218">
        <v>8500</v>
      </c>
      <c r="C29" s="626" t="s">
        <v>1325</v>
      </c>
      <c r="D29" s="626"/>
      <c r="E29" s="626"/>
      <c r="F29" s="213"/>
      <c r="G29" s="234"/>
      <c r="H29" s="246"/>
      <c r="I29" s="247"/>
      <c r="J29" s="248"/>
    </row>
    <row r="30" spans="1:10" ht="14.25" customHeight="1" x14ac:dyDescent="0.25">
      <c r="A30" s="213">
        <v>45573</v>
      </c>
      <c r="B30" s="218">
        <v>9000</v>
      </c>
      <c r="C30" s="491" t="s">
        <v>628</v>
      </c>
      <c r="D30" s="512"/>
      <c r="E30" s="543"/>
      <c r="F30" s="213"/>
      <c r="G30" s="234"/>
      <c r="H30" s="246"/>
      <c r="I30" s="247"/>
      <c r="J30" s="248"/>
    </row>
    <row r="31" spans="1:10" ht="14.25" customHeight="1" x14ac:dyDescent="0.25">
      <c r="A31" s="213">
        <v>45576</v>
      </c>
      <c r="B31" s="218">
        <v>298</v>
      </c>
      <c r="C31" s="482" t="s">
        <v>273</v>
      </c>
      <c r="D31" s="482"/>
      <c r="E31" s="482"/>
      <c r="F31" s="213"/>
      <c r="G31" s="234"/>
      <c r="H31" s="246"/>
      <c r="I31" s="247"/>
      <c r="J31" s="248"/>
    </row>
    <row r="32" spans="1:10" ht="14.25" customHeight="1" x14ac:dyDescent="0.25">
      <c r="A32" s="213">
        <v>45579</v>
      </c>
      <c r="B32" s="218">
        <v>880</v>
      </c>
      <c r="C32" s="626" t="s">
        <v>1326</v>
      </c>
      <c r="D32" s="626"/>
      <c r="E32" s="626"/>
      <c r="F32" s="213"/>
      <c r="G32" s="234"/>
      <c r="H32" s="246"/>
      <c r="I32" s="247"/>
      <c r="J32" s="248"/>
    </row>
    <row r="33" spans="1:10" ht="14.25" customHeight="1" x14ac:dyDescent="0.25">
      <c r="A33" s="213">
        <v>45580</v>
      </c>
      <c r="B33" s="218">
        <v>2201.7600000000002</v>
      </c>
      <c r="C33" s="626" t="s">
        <v>1327</v>
      </c>
      <c r="D33" s="626"/>
      <c r="E33" s="626"/>
      <c r="F33" s="213"/>
      <c r="G33" s="239"/>
      <c r="H33" s="246"/>
      <c r="I33" s="247"/>
      <c r="J33" s="248"/>
    </row>
    <row r="34" spans="1:10" ht="14.25" customHeight="1" x14ac:dyDescent="0.25">
      <c r="A34" s="213">
        <v>45580</v>
      </c>
      <c r="B34" s="218">
        <v>2201.2600000000002</v>
      </c>
      <c r="C34" s="626" t="s">
        <v>1328</v>
      </c>
      <c r="D34" s="626"/>
      <c r="E34" s="626"/>
      <c r="F34" s="213"/>
      <c r="G34" s="239"/>
      <c r="H34" s="246"/>
      <c r="I34" s="247"/>
      <c r="J34" s="248"/>
    </row>
    <row r="35" spans="1:10" ht="14.25" customHeight="1" x14ac:dyDescent="0.25">
      <c r="A35" s="213">
        <v>45582</v>
      </c>
      <c r="B35" s="218">
        <v>6292</v>
      </c>
      <c r="C35" s="491" t="s">
        <v>1025</v>
      </c>
      <c r="D35" s="512"/>
      <c r="E35" s="543"/>
      <c r="F35" s="213"/>
      <c r="G35" s="239"/>
      <c r="H35" s="246"/>
      <c r="I35" s="247"/>
      <c r="J35" s="248"/>
    </row>
    <row r="36" spans="1:10" ht="14.25" customHeight="1" x14ac:dyDescent="0.25">
      <c r="A36" s="213">
        <v>45583</v>
      </c>
      <c r="B36" s="218">
        <v>13652.19</v>
      </c>
      <c r="C36" s="626" t="s">
        <v>1329</v>
      </c>
      <c r="D36" s="626"/>
      <c r="E36" s="626"/>
      <c r="F36" s="213"/>
      <c r="G36" s="239"/>
      <c r="H36" s="246"/>
      <c r="I36" s="247"/>
      <c r="J36" s="248"/>
    </row>
    <row r="37" spans="1:10" ht="14.25" customHeight="1" x14ac:dyDescent="0.25">
      <c r="A37" s="213">
        <v>45586</v>
      </c>
      <c r="B37" s="218">
        <v>3000</v>
      </c>
      <c r="C37" s="491" t="s">
        <v>628</v>
      </c>
      <c r="D37" s="512"/>
      <c r="E37" s="543"/>
      <c r="F37" s="213"/>
      <c r="G37" s="239"/>
      <c r="H37" s="246"/>
      <c r="I37" s="247"/>
      <c r="J37" s="248"/>
    </row>
    <row r="38" spans="1:10" ht="14.25" customHeight="1" x14ac:dyDescent="0.25">
      <c r="A38" s="213">
        <v>45595</v>
      </c>
      <c r="B38" s="218">
        <v>3000</v>
      </c>
      <c r="C38" s="491" t="s">
        <v>628</v>
      </c>
      <c r="D38" s="512"/>
      <c r="E38" s="543"/>
      <c r="F38" s="213"/>
      <c r="G38" s="239"/>
      <c r="H38" s="246"/>
      <c r="I38" s="247"/>
      <c r="J38" s="248"/>
    </row>
    <row r="39" spans="1:10" ht="14.25" customHeight="1" x14ac:dyDescent="0.25">
      <c r="A39" s="213">
        <v>45595</v>
      </c>
      <c r="B39" s="218">
        <v>8520</v>
      </c>
      <c r="C39" s="626" t="s">
        <v>1330</v>
      </c>
      <c r="D39" s="626"/>
      <c r="E39" s="626"/>
      <c r="F39" s="213"/>
      <c r="G39" s="239"/>
      <c r="H39" s="246"/>
      <c r="I39" s="247"/>
      <c r="J39" s="248"/>
    </row>
    <row r="40" spans="1:10" ht="14.25" customHeight="1" x14ac:dyDescent="0.25">
      <c r="A40" s="213">
        <v>45596</v>
      </c>
      <c r="B40" s="218">
        <v>82985.33</v>
      </c>
      <c r="C40" s="608" t="s">
        <v>343</v>
      </c>
      <c r="D40" s="608"/>
      <c r="E40" s="608"/>
      <c r="F40" s="213"/>
      <c r="G40" s="239"/>
      <c r="H40" s="246"/>
      <c r="I40" s="247"/>
      <c r="J40" s="248"/>
    </row>
    <row r="41" spans="1:10" ht="14.25" customHeight="1" x14ac:dyDescent="0.25">
      <c r="A41" s="213"/>
      <c r="B41" s="218"/>
      <c r="C41" s="482"/>
      <c r="D41" s="482"/>
      <c r="E41" s="482"/>
      <c r="F41" s="213"/>
      <c r="G41" s="239"/>
      <c r="H41" s="246"/>
      <c r="I41" s="247"/>
      <c r="J41" s="248"/>
    </row>
    <row r="43" spans="1:10" ht="21" customHeight="1" x14ac:dyDescent="0.25">
      <c r="A43" s="691" t="s">
        <v>1331</v>
      </c>
      <c r="B43" s="691"/>
      <c r="C43" s="691"/>
      <c r="D43" s="691"/>
      <c r="E43" s="691"/>
      <c r="F43" s="691"/>
      <c r="G43" s="691"/>
      <c r="H43" s="691"/>
      <c r="I43" s="691"/>
      <c r="J43" s="691"/>
    </row>
    <row r="44" spans="1:10" x14ac:dyDescent="0.25">
      <c r="A44" s="692" t="s">
        <v>1224</v>
      </c>
      <c r="B44" s="692"/>
      <c r="C44" s="692"/>
      <c r="D44" s="692"/>
      <c r="E44" s="692"/>
      <c r="F44" s="692"/>
      <c r="G44" s="692"/>
      <c r="H44" s="692"/>
      <c r="I44" s="692"/>
      <c r="J44" s="692"/>
    </row>
    <row r="45" spans="1:10" x14ac:dyDescent="0.25">
      <c r="B45" s="692" t="s">
        <v>1225</v>
      </c>
      <c r="C45" s="692"/>
      <c r="F45" s="693" t="s">
        <v>1226</v>
      </c>
      <c r="G45" s="693"/>
      <c r="H45" s="693" t="s">
        <v>1227</v>
      </c>
      <c r="I45" s="693"/>
    </row>
  </sheetData>
  <mergeCells count="74">
    <mergeCell ref="A5:J5"/>
    <mergeCell ref="B7:I7"/>
    <mergeCell ref="B8:G8"/>
    <mergeCell ref="H8:I8"/>
    <mergeCell ref="B9:C10"/>
    <mergeCell ref="D9:E10"/>
    <mergeCell ref="F9:G10"/>
    <mergeCell ref="H9:I10"/>
    <mergeCell ref="B11:C11"/>
    <mergeCell ref="D11:E11"/>
    <mergeCell ref="F11:G11"/>
    <mergeCell ref="H11:I11"/>
    <mergeCell ref="B12:C12"/>
    <mergeCell ref="D12:E12"/>
    <mergeCell ref="F12:G12"/>
    <mergeCell ref="H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A20:J20"/>
    <mergeCell ref="A21:J21"/>
    <mergeCell ref="C22:E22"/>
    <mergeCell ref="H22:J22"/>
    <mergeCell ref="C23:E23"/>
    <mergeCell ref="H23:J23"/>
    <mergeCell ref="C30:E30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C29:E29"/>
    <mergeCell ref="C41:E41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A43:J43"/>
    <mergeCell ref="A44:J44"/>
    <mergeCell ref="B45:C45"/>
    <mergeCell ref="F45:G45"/>
    <mergeCell ref="H45:I45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37"/>
  <sheetViews>
    <sheetView topLeftCell="A7" zoomScaleNormal="100" workbookViewId="0">
      <selection activeCell="D14" sqref="D14:F14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9.140625" style="125"/>
    <col min="13" max="16" width="9.5703125" style="125" bestFit="1" customWidth="1"/>
    <col min="17" max="16384" width="9.140625" style="125"/>
  </cols>
  <sheetData>
    <row r="5" spans="1:17" ht="15.75" x14ac:dyDescent="0.25">
      <c r="A5" s="682" t="s">
        <v>1332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1333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1252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1334</v>
      </c>
      <c r="C11" s="664"/>
      <c r="D11" s="666">
        <v>88105.64</v>
      </c>
      <c r="E11" s="667"/>
      <c r="F11" s="681"/>
      <c r="G11" s="666">
        <v>0</v>
      </c>
      <c r="H11" s="667"/>
      <c r="I11" s="668"/>
    </row>
    <row r="12" spans="1:17" x14ac:dyDescent="0.25">
      <c r="B12" s="585" t="s">
        <v>3</v>
      </c>
      <c r="C12" s="665"/>
      <c r="D12" s="669">
        <f>27286.62-850</f>
        <v>26436.62</v>
      </c>
      <c r="E12" s="360"/>
      <c r="F12" s="541"/>
      <c r="G12" s="669">
        <v>0</v>
      </c>
      <c r="H12" s="360"/>
      <c r="I12" s="662"/>
      <c r="N12" s="201"/>
      <c r="O12" s="201"/>
      <c r="P12" s="201"/>
      <c r="Q12" s="201"/>
    </row>
    <row r="13" spans="1:17" x14ac:dyDescent="0.25">
      <c r="B13" s="585" t="s">
        <v>625</v>
      </c>
      <c r="C13" s="665"/>
      <c r="D13" s="669">
        <v>546.48</v>
      </c>
      <c r="E13" s="360"/>
      <c r="F13" s="541"/>
      <c r="G13" s="669">
        <v>0</v>
      </c>
      <c r="H13" s="360"/>
      <c r="I13" s="662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f>9335.25+850</f>
        <v>10185.25</v>
      </c>
      <c r="E14" s="360"/>
      <c r="F14" s="541"/>
      <c r="G14" s="669">
        <v>0</v>
      </c>
      <c r="H14" s="360"/>
      <c r="I14" s="662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0</v>
      </c>
      <c r="H15" s="360"/>
      <c r="I15" s="662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0</v>
      </c>
      <c r="H16" s="360"/>
      <c r="I16" s="662"/>
    </row>
    <row r="17" spans="1:16" x14ac:dyDescent="0.25">
      <c r="B17" s="585" t="s">
        <v>6</v>
      </c>
      <c r="C17" s="665"/>
      <c r="D17" s="669">
        <v>4734.71</v>
      </c>
      <c r="E17" s="360"/>
      <c r="F17" s="541"/>
      <c r="G17" s="669">
        <v>0</v>
      </c>
      <c r="H17" s="360"/>
      <c r="I17" s="662"/>
      <c r="O17" s="201"/>
    </row>
    <row r="18" spans="1:16" ht="36.75" customHeight="1" thickBot="1" x14ac:dyDescent="0.3">
      <c r="B18" s="602" t="s">
        <v>1335</v>
      </c>
      <c r="C18" s="679"/>
      <c r="D18" s="680">
        <f>D11+D12+D13+D14+D15+D16-D17</f>
        <v>120539.27999999998</v>
      </c>
      <c r="E18" s="422"/>
      <c r="F18" s="636"/>
      <c r="G18" s="680">
        <f>G11+G12+G13+G14+G15+G16-G17</f>
        <v>0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687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0"/>
      <c r="F21" s="630"/>
      <c r="G21" s="630"/>
      <c r="H21" s="630"/>
      <c r="I21" s="630"/>
      <c r="J21" s="631"/>
      <c r="M21" s="201"/>
      <c r="O21" s="687"/>
    </row>
    <row r="22" spans="1:16" x14ac:dyDescent="0.25">
      <c r="A22" s="249" t="s">
        <v>30</v>
      </c>
      <c r="B22" s="249" t="s">
        <v>31</v>
      </c>
      <c r="C22" s="458" t="s">
        <v>32</v>
      </c>
      <c r="D22" s="683"/>
      <c r="E22" s="683"/>
      <c r="F22" s="249" t="s">
        <v>30</v>
      </c>
      <c r="G22" s="249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45622</v>
      </c>
      <c r="B23" s="218">
        <v>4734.71</v>
      </c>
      <c r="C23" s="491" t="s">
        <v>776</v>
      </c>
      <c r="D23" s="512"/>
      <c r="E23" s="543"/>
      <c r="F23" s="213"/>
      <c r="G23" s="218"/>
      <c r="H23" s="491"/>
      <c r="I23" s="512"/>
      <c r="J23" s="543"/>
    </row>
    <row r="24" spans="1:16" ht="14.25" customHeight="1" x14ac:dyDescent="0.25">
      <c r="A24" s="213"/>
      <c r="B24" s="218"/>
      <c r="C24" s="626"/>
      <c r="D24" s="626"/>
      <c r="E24" s="626"/>
      <c r="F24" s="213"/>
      <c r="G24" s="218"/>
      <c r="H24" s="491"/>
      <c r="I24" s="512"/>
      <c r="J24" s="543"/>
    </row>
    <row r="25" spans="1:16" ht="14.25" customHeight="1" x14ac:dyDescent="0.25">
      <c r="A25" s="213"/>
      <c r="B25" s="218"/>
      <c r="C25" s="491"/>
      <c r="D25" s="512"/>
      <c r="E25" s="543"/>
      <c r="F25" s="213"/>
      <c r="G25" s="218"/>
      <c r="H25" s="491"/>
      <c r="I25" s="512"/>
      <c r="J25" s="543"/>
    </row>
    <row r="26" spans="1:16" ht="14.25" customHeight="1" x14ac:dyDescent="0.25">
      <c r="A26" s="213"/>
      <c r="B26" s="218"/>
      <c r="C26" s="626"/>
      <c r="D26" s="626"/>
      <c r="E26" s="626"/>
      <c r="F26" s="213"/>
      <c r="G26" s="219"/>
      <c r="H26" s="650"/>
      <c r="I26" s="639"/>
      <c r="J26" s="640"/>
    </row>
    <row r="27" spans="1:16" ht="14.25" customHeight="1" x14ac:dyDescent="0.25">
      <c r="A27" s="213"/>
      <c r="B27" s="219"/>
      <c r="C27" s="491"/>
      <c r="D27" s="512"/>
      <c r="E27" s="543"/>
      <c r="F27" s="213"/>
      <c r="G27" s="218"/>
      <c r="H27" s="491"/>
      <c r="I27" s="512"/>
      <c r="J27" s="543"/>
    </row>
    <row r="28" spans="1:16" ht="13.5" customHeight="1" x14ac:dyDescent="0.25">
      <c r="A28" s="213"/>
      <c r="B28" s="231"/>
      <c r="C28" s="482"/>
      <c r="D28" s="482"/>
      <c r="E28" s="482"/>
      <c r="F28" s="213"/>
      <c r="G28" s="218"/>
      <c r="H28" s="250"/>
      <c r="I28" s="251"/>
      <c r="J28" s="252"/>
    </row>
    <row r="29" spans="1:16" ht="13.5" customHeight="1" x14ac:dyDescent="0.25">
      <c r="A29" s="213"/>
      <c r="B29" s="219"/>
      <c r="C29" s="626"/>
      <c r="D29" s="626"/>
      <c r="E29" s="626"/>
      <c r="F29" s="213"/>
      <c r="G29" s="218"/>
      <c r="H29" s="250"/>
      <c r="I29" s="251"/>
      <c r="J29" s="252"/>
    </row>
    <row r="30" spans="1:16" ht="13.5" customHeight="1" x14ac:dyDescent="0.25">
      <c r="A30" s="213"/>
      <c r="B30" s="231"/>
      <c r="C30" s="482"/>
      <c r="D30" s="482"/>
      <c r="E30" s="482"/>
      <c r="F30" s="213"/>
      <c r="G30" s="218"/>
      <c r="H30" s="250"/>
      <c r="I30" s="251"/>
      <c r="J30" s="252"/>
    </row>
    <row r="31" spans="1:16" ht="13.5" customHeight="1" x14ac:dyDescent="0.25">
      <c r="A31" s="213"/>
      <c r="B31" s="218"/>
      <c r="C31" s="626"/>
      <c r="D31" s="626"/>
      <c r="E31" s="626"/>
      <c r="F31" s="213"/>
      <c r="G31" s="218"/>
      <c r="H31" s="250"/>
      <c r="I31" s="251"/>
      <c r="J31" s="252"/>
    </row>
    <row r="32" spans="1:16" ht="13.5" customHeight="1" x14ac:dyDescent="0.25">
      <c r="A32" s="213"/>
      <c r="B32" s="218"/>
      <c r="C32" s="491"/>
      <c r="D32" s="512"/>
      <c r="E32" s="543"/>
      <c r="F32" s="213"/>
      <c r="G32" s="218"/>
      <c r="H32" s="250"/>
      <c r="I32" s="251"/>
      <c r="J32" s="252"/>
    </row>
    <row r="33" spans="1:10" ht="13.5" customHeight="1" x14ac:dyDescent="0.25">
      <c r="A33" s="213"/>
      <c r="B33" s="218"/>
      <c r="C33" s="482"/>
      <c r="D33" s="482"/>
      <c r="E33" s="482"/>
      <c r="F33" s="213"/>
      <c r="G33" s="218"/>
      <c r="H33" s="491"/>
      <c r="I33" s="512"/>
      <c r="J33" s="543"/>
    </row>
    <row r="35" spans="1:10" ht="21" customHeight="1" x14ac:dyDescent="0.25">
      <c r="A35" s="691" t="s">
        <v>1336</v>
      </c>
      <c r="B35" s="691"/>
      <c r="C35" s="691"/>
      <c r="D35" s="691"/>
      <c r="E35" s="691"/>
      <c r="F35" s="691"/>
      <c r="G35" s="691"/>
      <c r="H35" s="691"/>
      <c r="I35" s="691"/>
      <c r="J35" s="691"/>
    </row>
    <row r="36" spans="1:10" x14ac:dyDescent="0.25">
      <c r="A36" s="692" t="s">
        <v>1224</v>
      </c>
      <c r="B36" s="692"/>
      <c r="C36" s="692"/>
      <c r="D36" s="692"/>
      <c r="E36" s="692"/>
      <c r="F36" s="692"/>
      <c r="G36" s="692"/>
      <c r="H36" s="692"/>
      <c r="I36" s="692"/>
      <c r="J36" s="692"/>
    </row>
    <row r="37" spans="1:10" x14ac:dyDescent="0.25">
      <c r="B37" s="692" t="s">
        <v>1225</v>
      </c>
      <c r="C37" s="692"/>
      <c r="F37" s="693" t="s">
        <v>1226</v>
      </c>
      <c r="G37" s="693"/>
      <c r="H37" s="693" t="s">
        <v>1227</v>
      </c>
      <c r="I37" s="693"/>
    </row>
  </sheetData>
  <mergeCells count="58">
    <mergeCell ref="B37:C37"/>
    <mergeCell ref="F37:G37"/>
    <mergeCell ref="H37:I37"/>
    <mergeCell ref="C27:E27"/>
    <mergeCell ref="H27:J27"/>
    <mergeCell ref="C28:E28"/>
    <mergeCell ref="C29:E29"/>
    <mergeCell ref="C30:E30"/>
    <mergeCell ref="C31:E31"/>
    <mergeCell ref="C32:E32"/>
    <mergeCell ref="C33:E33"/>
    <mergeCell ref="H33:J33"/>
    <mergeCell ref="A35:J35"/>
    <mergeCell ref="A36:J36"/>
    <mergeCell ref="C24:E24"/>
    <mergeCell ref="H24:J24"/>
    <mergeCell ref="C25:E25"/>
    <mergeCell ref="H25:J25"/>
    <mergeCell ref="C26:E26"/>
    <mergeCell ref="H26:J26"/>
    <mergeCell ref="O19:O21"/>
    <mergeCell ref="A20:J20"/>
    <mergeCell ref="A21:J21"/>
    <mergeCell ref="C22:E22"/>
    <mergeCell ref="H22:J22"/>
    <mergeCell ref="C23:E23"/>
    <mergeCell ref="H23:J23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A5:J5"/>
    <mergeCell ref="B7:I7"/>
    <mergeCell ref="B8:G8"/>
    <mergeCell ref="H8:I8"/>
    <mergeCell ref="B9:C10"/>
    <mergeCell ref="D9:F10"/>
    <mergeCell ref="G9:I10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45"/>
  <sheetViews>
    <sheetView zoomScaleNormal="100" workbookViewId="0">
      <selection activeCell="H9" sqref="H9:I10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10.140625" style="125" bestFit="1" customWidth="1"/>
    <col min="12" max="12" width="10.28515625" style="125" bestFit="1" customWidth="1"/>
    <col min="13" max="13" width="10.140625" style="125" bestFit="1" customWidth="1"/>
    <col min="14" max="14" width="10" style="125" bestFit="1" customWidth="1"/>
    <col min="15" max="16384" width="9.140625" style="125"/>
  </cols>
  <sheetData>
    <row r="5" spans="1:15" ht="15.75" x14ac:dyDescent="0.25">
      <c r="A5" s="682" t="s">
        <v>1332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5" ht="15.75" thickBot="1" x14ac:dyDescent="0.3"/>
    <row r="7" spans="1:15" ht="21.75" customHeight="1" x14ac:dyDescent="0.35">
      <c r="B7" s="589" t="s">
        <v>1333</v>
      </c>
      <c r="C7" s="590"/>
      <c r="D7" s="590"/>
      <c r="E7" s="590"/>
      <c r="F7" s="590"/>
      <c r="G7" s="590"/>
      <c r="H7" s="590"/>
      <c r="I7" s="591"/>
      <c r="L7" s="244"/>
      <c r="M7" s="244"/>
      <c r="N7" s="244"/>
      <c r="O7" s="244"/>
    </row>
    <row r="8" spans="1:15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  <c r="K8" s="244"/>
      <c r="L8" s="244"/>
      <c r="M8" s="244"/>
      <c r="N8" s="244"/>
      <c r="O8" s="244"/>
    </row>
    <row r="9" spans="1:15" x14ac:dyDescent="0.25">
      <c r="B9" s="658"/>
      <c r="C9" s="673"/>
      <c r="D9" s="628" t="s">
        <v>177</v>
      </c>
      <c r="E9" s="694"/>
      <c r="F9" s="628" t="s">
        <v>1253</v>
      </c>
      <c r="G9" s="694"/>
      <c r="H9" s="628" t="s">
        <v>1391</v>
      </c>
      <c r="I9" s="694"/>
      <c r="K9" s="244"/>
      <c r="L9" s="244"/>
      <c r="M9" s="244"/>
      <c r="N9" s="244"/>
      <c r="O9" s="244"/>
    </row>
    <row r="10" spans="1:15" ht="15.75" thickBot="1" x14ac:dyDescent="0.3">
      <c r="B10" s="660"/>
      <c r="C10" s="674"/>
      <c r="D10" s="695"/>
      <c r="E10" s="696"/>
      <c r="F10" s="695"/>
      <c r="G10" s="696"/>
      <c r="H10" s="695"/>
      <c r="I10" s="696"/>
      <c r="K10" s="244"/>
      <c r="L10" s="244"/>
      <c r="M10" s="244"/>
      <c r="N10" s="244"/>
      <c r="O10" s="244"/>
    </row>
    <row r="11" spans="1:15" ht="30.75" customHeight="1" x14ac:dyDescent="0.25">
      <c r="B11" s="583" t="s">
        <v>1334</v>
      </c>
      <c r="C11" s="664"/>
      <c r="D11" s="697">
        <v>596783.96</v>
      </c>
      <c r="E11" s="698"/>
      <c r="F11" s="697">
        <v>288334.36</v>
      </c>
      <c r="G11" s="698"/>
      <c r="H11" s="697">
        <v>129587.09</v>
      </c>
      <c r="I11" s="698"/>
      <c r="K11" s="244"/>
      <c r="L11" s="244"/>
      <c r="M11" s="244"/>
      <c r="N11" s="244"/>
      <c r="O11" s="244"/>
    </row>
    <row r="12" spans="1:15" x14ac:dyDescent="0.25">
      <c r="B12" s="585" t="s">
        <v>3</v>
      </c>
      <c r="C12" s="665"/>
      <c r="D12" s="699">
        <f>146941.12+8546.44+277371.07</f>
        <v>432858.63</v>
      </c>
      <c r="E12" s="624"/>
      <c r="F12" s="699">
        <f>334522.67+16757.68</f>
        <v>351280.35</v>
      </c>
      <c r="G12" s="624"/>
      <c r="H12" s="699">
        <v>0</v>
      </c>
      <c r="I12" s="624"/>
      <c r="K12" s="244"/>
      <c r="L12" s="244"/>
      <c r="M12" s="244"/>
      <c r="N12" s="244"/>
      <c r="O12" s="244"/>
    </row>
    <row r="13" spans="1:15" x14ac:dyDescent="0.25">
      <c r="B13" s="585" t="s">
        <v>625</v>
      </c>
      <c r="C13" s="665"/>
      <c r="D13" s="699">
        <f>2616.5+17519.61+5222.88</f>
        <v>25358.99</v>
      </c>
      <c r="E13" s="624"/>
      <c r="F13" s="699">
        <v>9359.51</v>
      </c>
      <c r="G13" s="624"/>
      <c r="H13" s="699">
        <v>0</v>
      </c>
      <c r="I13" s="624"/>
      <c r="K13" s="244"/>
      <c r="L13" s="244"/>
      <c r="M13" s="244"/>
      <c r="N13" s="244"/>
      <c r="O13" s="244"/>
    </row>
    <row r="14" spans="1:15" x14ac:dyDescent="0.25">
      <c r="B14" s="585" t="s">
        <v>1254</v>
      </c>
      <c r="C14" s="665"/>
      <c r="D14" s="699">
        <v>0</v>
      </c>
      <c r="E14" s="624"/>
      <c r="F14" s="699">
        <v>0</v>
      </c>
      <c r="G14" s="624"/>
      <c r="H14" s="699">
        <v>3098.05</v>
      </c>
      <c r="I14" s="624"/>
      <c r="L14" s="244"/>
      <c r="M14" s="244"/>
      <c r="N14" s="244"/>
      <c r="O14" s="244"/>
    </row>
    <row r="15" spans="1:15" x14ac:dyDescent="0.25">
      <c r="B15" s="585" t="s">
        <v>996</v>
      </c>
      <c r="C15" s="665"/>
      <c r="D15" s="699">
        <v>400</v>
      </c>
      <c r="E15" s="624"/>
      <c r="F15" s="699">
        <v>700</v>
      </c>
      <c r="G15" s="624"/>
      <c r="H15" s="699">
        <v>0</v>
      </c>
      <c r="I15" s="624"/>
      <c r="L15" s="244"/>
      <c r="M15" s="244"/>
      <c r="N15" s="244"/>
      <c r="O15" s="244"/>
    </row>
    <row r="16" spans="1:15" x14ac:dyDescent="0.25">
      <c r="B16" s="585" t="s">
        <v>1005</v>
      </c>
      <c r="C16" s="665"/>
      <c r="D16" s="699">
        <v>0</v>
      </c>
      <c r="E16" s="624"/>
      <c r="F16" s="699">
        <v>0</v>
      </c>
      <c r="G16" s="624"/>
      <c r="H16" s="699">
        <v>0</v>
      </c>
      <c r="I16" s="624"/>
      <c r="L16" s="244"/>
      <c r="M16" s="244"/>
      <c r="N16" s="244"/>
      <c r="O16" s="244"/>
    </row>
    <row r="17" spans="1:10" x14ac:dyDescent="0.25">
      <c r="B17" s="585" t="s">
        <v>6</v>
      </c>
      <c r="C17" s="665"/>
      <c r="D17" s="699">
        <v>480062.87</v>
      </c>
      <c r="E17" s="624"/>
      <c r="F17" s="699">
        <v>300513.56</v>
      </c>
      <c r="G17" s="624"/>
      <c r="H17" s="699">
        <v>232.35</v>
      </c>
      <c r="I17" s="624"/>
    </row>
    <row r="18" spans="1:10" ht="36.75" customHeight="1" thickBot="1" x14ac:dyDescent="0.3">
      <c r="B18" s="602" t="s">
        <v>1335</v>
      </c>
      <c r="C18" s="679"/>
      <c r="D18" s="700">
        <f>D11+D12+D13+D14+D15+D16-D17</f>
        <v>575338.71000000008</v>
      </c>
      <c r="E18" s="701"/>
      <c r="F18" s="700">
        <f>F11+F12+F13+F14+F15+F16-F17</f>
        <v>349160.66</v>
      </c>
      <c r="G18" s="701"/>
      <c r="H18" s="700">
        <f>H11+H12+H13+H14+H15+H16-H17</f>
        <v>132452.78999999998</v>
      </c>
      <c r="I18" s="701"/>
    </row>
    <row r="19" spans="1:10" ht="15.75" customHeight="1" thickBot="1" x14ac:dyDescent="0.3">
      <c r="D19" s="188"/>
      <c r="E19" s="188"/>
      <c r="F19" s="189"/>
      <c r="G19" s="189"/>
      <c r="H19" s="189"/>
      <c r="I19" s="189"/>
    </row>
    <row r="20" spans="1:10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</row>
    <row r="21" spans="1:10" ht="15.75" thickBot="1" x14ac:dyDescent="0.3">
      <c r="A21" s="632" t="s">
        <v>177</v>
      </c>
      <c r="B21" s="630"/>
      <c r="C21" s="630"/>
      <c r="D21" s="630"/>
      <c r="E21" s="630"/>
      <c r="F21" s="630"/>
      <c r="G21" s="630"/>
      <c r="H21" s="630"/>
      <c r="I21" s="630"/>
      <c r="J21" s="631"/>
    </row>
    <row r="22" spans="1:10" x14ac:dyDescent="0.25">
      <c r="A22" s="253" t="s">
        <v>30</v>
      </c>
      <c r="B22" s="253" t="s">
        <v>31</v>
      </c>
      <c r="C22" s="458" t="s">
        <v>32</v>
      </c>
      <c r="D22" s="683"/>
      <c r="E22" s="683"/>
      <c r="F22" s="253" t="s">
        <v>30</v>
      </c>
      <c r="G22" s="253" t="s">
        <v>31</v>
      </c>
      <c r="H22" s="684" t="s">
        <v>32</v>
      </c>
      <c r="I22" s="685"/>
      <c r="J22" s="686"/>
    </row>
    <row r="23" spans="1:10" ht="14.25" customHeight="1" x14ac:dyDescent="0.25">
      <c r="A23" s="213">
        <v>45597</v>
      </c>
      <c r="B23" s="218">
        <v>8500</v>
      </c>
      <c r="C23" s="626" t="s">
        <v>1337</v>
      </c>
      <c r="D23" s="626"/>
      <c r="E23" s="626"/>
      <c r="F23" s="213">
        <v>45600</v>
      </c>
      <c r="G23" s="218">
        <v>232.35</v>
      </c>
      <c r="H23" s="491" t="s">
        <v>1317</v>
      </c>
      <c r="I23" s="512"/>
      <c r="J23" s="543"/>
    </row>
    <row r="24" spans="1:10" ht="14.25" customHeight="1" x14ac:dyDescent="0.25">
      <c r="A24" s="213">
        <v>45597</v>
      </c>
      <c r="B24" s="218">
        <v>5000</v>
      </c>
      <c r="C24" s="491" t="s">
        <v>628</v>
      </c>
      <c r="D24" s="512"/>
      <c r="E24" s="543"/>
      <c r="F24" s="213"/>
      <c r="G24" s="218"/>
      <c r="H24" s="491"/>
      <c r="I24" s="512"/>
      <c r="J24" s="543"/>
    </row>
    <row r="25" spans="1:10" ht="14.25" customHeight="1" x14ac:dyDescent="0.25">
      <c r="A25" s="213">
        <v>45597</v>
      </c>
      <c r="B25" s="218">
        <v>18000</v>
      </c>
      <c r="C25" s="626" t="s">
        <v>1338</v>
      </c>
      <c r="D25" s="626"/>
      <c r="E25" s="626"/>
      <c r="F25" s="213"/>
      <c r="G25" s="218"/>
      <c r="H25" s="491"/>
      <c r="I25" s="512"/>
      <c r="J25" s="543"/>
    </row>
    <row r="26" spans="1:10" ht="14.25" customHeight="1" x14ac:dyDescent="0.25">
      <c r="A26" s="213">
        <v>45598</v>
      </c>
      <c r="B26" s="218">
        <v>509</v>
      </c>
      <c r="C26" s="626" t="s">
        <v>1256</v>
      </c>
      <c r="D26" s="626"/>
      <c r="E26" s="626"/>
      <c r="F26" s="213"/>
      <c r="G26" s="219"/>
      <c r="H26" s="650"/>
      <c r="I26" s="639"/>
      <c r="J26" s="640"/>
    </row>
    <row r="27" spans="1:10" ht="14.25" customHeight="1" x14ac:dyDescent="0.25">
      <c r="A27" s="213">
        <v>45600</v>
      </c>
      <c r="B27" s="218">
        <v>289419.40999999997</v>
      </c>
      <c r="C27" s="626" t="s">
        <v>1339</v>
      </c>
      <c r="D27" s="626"/>
      <c r="E27" s="626"/>
      <c r="F27" s="213"/>
      <c r="G27" s="218"/>
      <c r="H27" s="491"/>
      <c r="I27" s="512"/>
      <c r="J27" s="543"/>
    </row>
    <row r="28" spans="1:10" ht="14.25" customHeight="1" x14ac:dyDescent="0.25">
      <c r="A28" s="213">
        <v>45600</v>
      </c>
      <c r="B28" s="218">
        <v>34003</v>
      </c>
      <c r="C28" s="482" t="s">
        <v>1263</v>
      </c>
      <c r="D28" s="482"/>
      <c r="E28" s="482"/>
      <c r="F28" s="213"/>
      <c r="G28" s="233"/>
      <c r="H28" s="491"/>
      <c r="I28" s="512"/>
      <c r="J28" s="543"/>
    </row>
    <row r="29" spans="1:10" ht="14.25" customHeight="1" x14ac:dyDescent="0.25">
      <c r="A29" s="213">
        <v>45603</v>
      </c>
      <c r="B29" s="218">
        <v>250</v>
      </c>
      <c r="C29" s="482" t="s">
        <v>239</v>
      </c>
      <c r="D29" s="482"/>
      <c r="E29" s="482"/>
      <c r="F29" s="213"/>
      <c r="G29" s="234"/>
      <c r="H29" s="254"/>
      <c r="I29" s="255"/>
      <c r="J29" s="256"/>
    </row>
    <row r="30" spans="1:10" ht="14.25" customHeight="1" x14ac:dyDescent="0.25">
      <c r="A30" s="213">
        <v>45607</v>
      </c>
      <c r="B30" s="218">
        <v>298</v>
      </c>
      <c r="C30" s="482" t="s">
        <v>273</v>
      </c>
      <c r="D30" s="482"/>
      <c r="E30" s="482"/>
      <c r="F30" s="213"/>
      <c r="G30" s="234"/>
      <c r="H30" s="254"/>
      <c r="I30" s="255"/>
      <c r="J30" s="256"/>
    </row>
    <row r="31" spans="1:10" ht="14.25" customHeight="1" x14ac:dyDescent="0.25">
      <c r="A31" s="213">
        <v>45608</v>
      </c>
      <c r="B31" s="218">
        <v>20000</v>
      </c>
      <c r="C31" s="491" t="s">
        <v>736</v>
      </c>
      <c r="D31" s="512"/>
      <c r="E31" s="543"/>
      <c r="F31" s="213"/>
      <c r="G31" s="234"/>
      <c r="H31" s="254"/>
      <c r="I31" s="255"/>
      <c r="J31" s="256"/>
    </row>
    <row r="32" spans="1:10" ht="14.25" customHeight="1" x14ac:dyDescent="0.25">
      <c r="A32" s="213">
        <v>45610</v>
      </c>
      <c r="B32" s="218">
        <v>2201.2600000000002</v>
      </c>
      <c r="C32" s="626" t="s">
        <v>1340</v>
      </c>
      <c r="D32" s="626"/>
      <c r="E32" s="626"/>
      <c r="F32" s="213"/>
      <c r="G32" s="234"/>
      <c r="H32" s="254"/>
      <c r="I32" s="255"/>
      <c r="J32" s="256"/>
    </row>
    <row r="33" spans="1:10" ht="14.25" customHeight="1" x14ac:dyDescent="0.25">
      <c r="A33" s="213">
        <v>45614</v>
      </c>
      <c r="B33" s="218">
        <v>7551</v>
      </c>
      <c r="C33" s="491" t="s">
        <v>1025</v>
      </c>
      <c r="D33" s="512"/>
      <c r="E33" s="543"/>
      <c r="F33" s="213"/>
      <c r="G33" s="239"/>
      <c r="H33" s="254"/>
      <c r="I33" s="255"/>
      <c r="J33" s="256"/>
    </row>
    <row r="34" spans="1:10" ht="14.25" customHeight="1" x14ac:dyDescent="0.25">
      <c r="A34" s="213">
        <v>45615</v>
      </c>
      <c r="B34" s="218">
        <v>23673.599999999999</v>
      </c>
      <c r="C34" s="626" t="s">
        <v>502</v>
      </c>
      <c r="D34" s="626"/>
      <c r="E34" s="626"/>
      <c r="F34" s="213"/>
      <c r="G34" s="239"/>
      <c r="H34" s="254"/>
      <c r="I34" s="255"/>
      <c r="J34" s="256"/>
    </row>
    <row r="35" spans="1:10" ht="14.25" customHeight="1" x14ac:dyDescent="0.25">
      <c r="A35" s="213">
        <v>45615</v>
      </c>
      <c r="B35" s="218">
        <v>2700</v>
      </c>
      <c r="C35" s="626" t="s">
        <v>1341</v>
      </c>
      <c r="D35" s="626"/>
      <c r="E35" s="626"/>
      <c r="F35" s="213"/>
      <c r="G35" s="239"/>
      <c r="H35" s="254"/>
      <c r="I35" s="255"/>
      <c r="J35" s="256"/>
    </row>
    <row r="36" spans="1:10" ht="14.25" customHeight="1" x14ac:dyDescent="0.25">
      <c r="A36" s="213">
        <v>45615</v>
      </c>
      <c r="B36" s="218">
        <v>1980</v>
      </c>
      <c r="C36" s="626" t="s">
        <v>1342</v>
      </c>
      <c r="D36" s="626"/>
      <c r="E36" s="626"/>
      <c r="F36" s="213"/>
      <c r="G36" s="239"/>
      <c r="H36" s="254"/>
      <c r="I36" s="255"/>
      <c r="J36" s="256"/>
    </row>
    <row r="37" spans="1:10" ht="14.25" customHeight="1" x14ac:dyDescent="0.25">
      <c r="A37" s="213">
        <v>45618</v>
      </c>
      <c r="B37" s="218">
        <v>4722.8</v>
      </c>
      <c r="C37" s="626" t="s">
        <v>1343</v>
      </c>
      <c r="D37" s="626"/>
      <c r="E37" s="626"/>
      <c r="F37" s="213"/>
      <c r="G37" s="239"/>
      <c r="H37" s="254"/>
      <c r="I37" s="255"/>
      <c r="J37" s="256"/>
    </row>
    <row r="38" spans="1:10" ht="14.25" customHeight="1" x14ac:dyDescent="0.25">
      <c r="A38" s="213">
        <v>45618</v>
      </c>
      <c r="B38" s="218">
        <v>20000</v>
      </c>
      <c r="C38" s="491" t="s">
        <v>736</v>
      </c>
      <c r="D38" s="512"/>
      <c r="E38" s="543"/>
      <c r="F38" s="213"/>
      <c r="G38" s="239"/>
      <c r="H38" s="254"/>
      <c r="I38" s="255"/>
      <c r="J38" s="256"/>
    </row>
    <row r="39" spans="1:10" ht="14.25" customHeight="1" x14ac:dyDescent="0.25">
      <c r="A39" s="213">
        <v>45623</v>
      </c>
      <c r="B39" s="218">
        <v>26254.799999999999</v>
      </c>
      <c r="C39" s="482" t="s">
        <v>1006</v>
      </c>
      <c r="D39" s="482"/>
      <c r="E39" s="482"/>
      <c r="F39" s="213"/>
      <c r="G39" s="239"/>
      <c r="H39" s="254"/>
      <c r="I39" s="255"/>
      <c r="J39" s="256"/>
    </row>
    <row r="40" spans="1:10" ht="14.25" customHeight="1" x14ac:dyDescent="0.25">
      <c r="A40" s="213">
        <v>45623</v>
      </c>
      <c r="B40" s="218">
        <v>15000</v>
      </c>
      <c r="C40" s="491" t="s">
        <v>628</v>
      </c>
      <c r="D40" s="512"/>
      <c r="E40" s="543"/>
      <c r="F40" s="213"/>
      <c r="G40" s="239"/>
      <c r="H40" s="254"/>
      <c r="I40" s="255"/>
      <c r="J40" s="256"/>
    </row>
    <row r="41" spans="1:10" ht="14.25" customHeight="1" x14ac:dyDescent="0.25">
      <c r="A41" s="213"/>
      <c r="B41" s="218"/>
      <c r="C41" s="482"/>
      <c r="D41" s="482"/>
      <c r="E41" s="482"/>
      <c r="F41" s="213"/>
      <c r="G41" s="239"/>
      <c r="H41" s="254"/>
      <c r="I41" s="255"/>
      <c r="J41" s="256"/>
    </row>
    <row r="43" spans="1:10" ht="21" customHeight="1" x14ac:dyDescent="0.25">
      <c r="A43" s="691" t="s">
        <v>1336</v>
      </c>
      <c r="B43" s="691"/>
      <c r="C43" s="691"/>
      <c r="D43" s="691"/>
      <c r="E43" s="691"/>
      <c r="F43" s="691"/>
      <c r="G43" s="691"/>
      <c r="H43" s="691"/>
      <c r="I43" s="691"/>
      <c r="J43" s="691"/>
    </row>
    <row r="44" spans="1:10" x14ac:dyDescent="0.25">
      <c r="A44" s="692" t="s">
        <v>1224</v>
      </c>
      <c r="B44" s="692"/>
      <c r="C44" s="692"/>
      <c r="D44" s="692"/>
      <c r="E44" s="692"/>
      <c r="F44" s="692"/>
      <c r="G44" s="692"/>
      <c r="H44" s="692"/>
      <c r="I44" s="692"/>
      <c r="J44" s="692"/>
    </row>
    <row r="45" spans="1:10" x14ac:dyDescent="0.25">
      <c r="B45" s="692" t="s">
        <v>1225</v>
      </c>
      <c r="C45" s="692"/>
      <c r="F45" s="693" t="s">
        <v>1226</v>
      </c>
      <c r="G45" s="693"/>
      <c r="H45" s="693" t="s">
        <v>1227</v>
      </c>
      <c r="I45" s="693"/>
    </row>
  </sheetData>
  <mergeCells count="74">
    <mergeCell ref="A44:J44"/>
    <mergeCell ref="B45:C45"/>
    <mergeCell ref="F45:G45"/>
    <mergeCell ref="H45:I45"/>
    <mergeCell ref="C37:E37"/>
    <mergeCell ref="C38:E38"/>
    <mergeCell ref="C39:E39"/>
    <mergeCell ref="C40:E40"/>
    <mergeCell ref="C41:E41"/>
    <mergeCell ref="A43:J43"/>
    <mergeCell ref="C36:E36"/>
    <mergeCell ref="C27:E27"/>
    <mergeCell ref="H27:J27"/>
    <mergeCell ref="C28:E28"/>
    <mergeCell ref="H28:J28"/>
    <mergeCell ref="C29:E29"/>
    <mergeCell ref="C30:E30"/>
    <mergeCell ref="C31:E31"/>
    <mergeCell ref="C32:E32"/>
    <mergeCell ref="C33:E33"/>
    <mergeCell ref="C34:E34"/>
    <mergeCell ref="C35:E35"/>
    <mergeCell ref="C24:E24"/>
    <mergeCell ref="H24:J24"/>
    <mergeCell ref="C25:E25"/>
    <mergeCell ref="H25:J25"/>
    <mergeCell ref="C26:E26"/>
    <mergeCell ref="H26:J26"/>
    <mergeCell ref="A20:J20"/>
    <mergeCell ref="A21:J21"/>
    <mergeCell ref="C22:E22"/>
    <mergeCell ref="H22:J22"/>
    <mergeCell ref="C23:E23"/>
    <mergeCell ref="H23:J23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A5:J5"/>
    <mergeCell ref="B7:I7"/>
    <mergeCell ref="B8:G8"/>
    <mergeCell ref="H8:I8"/>
    <mergeCell ref="B9:C10"/>
    <mergeCell ref="D9:E10"/>
    <mergeCell ref="F9:G10"/>
    <mergeCell ref="H9:I10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37"/>
  <sheetViews>
    <sheetView topLeftCell="A16" zoomScaleNormal="100" workbookViewId="0">
      <selection activeCell="F39" sqref="F39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9.140625" style="125"/>
    <col min="13" max="16" width="9.5703125" style="125" bestFit="1" customWidth="1"/>
    <col min="17" max="16384" width="9.140625" style="125"/>
  </cols>
  <sheetData>
    <row r="5" spans="1:17" ht="15.75" x14ac:dyDescent="0.25">
      <c r="A5" s="682" t="s">
        <v>1344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1345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1252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1346</v>
      </c>
      <c r="C11" s="664"/>
      <c r="D11" s="666">
        <v>120539.28</v>
      </c>
      <c r="E11" s="667"/>
      <c r="F11" s="681"/>
      <c r="G11" s="666">
        <v>0</v>
      </c>
      <c r="H11" s="667"/>
      <c r="I11" s="668"/>
    </row>
    <row r="12" spans="1:17" x14ac:dyDescent="0.25">
      <c r="B12" s="585" t="s">
        <v>3</v>
      </c>
      <c r="C12" s="665"/>
      <c r="D12" s="669">
        <f>27351.53+3457.86</f>
        <v>30809.39</v>
      </c>
      <c r="E12" s="360"/>
      <c r="F12" s="541"/>
      <c r="G12" s="669">
        <v>0</v>
      </c>
      <c r="H12" s="360"/>
      <c r="I12" s="662"/>
      <c r="N12" s="201"/>
      <c r="O12" s="201"/>
      <c r="P12" s="201"/>
      <c r="Q12" s="201"/>
    </row>
    <row r="13" spans="1:17" x14ac:dyDescent="0.25">
      <c r="B13" s="585" t="s">
        <v>625</v>
      </c>
      <c r="C13" s="665"/>
      <c r="D13" s="669">
        <v>1146.71</v>
      </c>
      <c r="E13" s="360"/>
      <c r="F13" s="541"/>
      <c r="G13" s="669">
        <v>0</v>
      </c>
      <c r="H13" s="360"/>
      <c r="I13" s="662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0</v>
      </c>
      <c r="H14" s="360"/>
      <c r="I14" s="662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0</v>
      </c>
      <c r="H15" s="360"/>
      <c r="I15" s="662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0</v>
      </c>
      <c r="H16" s="360"/>
      <c r="I16" s="662"/>
    </row>
    <row r="17" spans="1:16" x14ac:dyDescent="0.25">
      <c r="B17" s="585" t="s">
        <v>6</v>
      </c>
      <c r="C17" s="665"/>
      <c r="D17" s="669">
        <v>3313.21</v>
      </c>
      <c r="E17" s="360"/>
      <c r="F17" s="541"/>
      <c r="G17" s="669">
        <v>0</v>
      </c>
      <c r="H17" s="360"/>
      <c r="I17" s="662"/>
      <c r="O17" s="201"/>
    </row>
    <row r="18" spans="1:16" ht="36.75" customHeight="1" thickBot="1" x14ac:dyDescent="0.3">
      <c r="B18" s="602" t="s">
        <v>1347</v>
      </c>
      <c r="C18" s="679"/>
      <c r="D18" s="680">
        <f>D11+D12+D13+D14+D15+D16-D17</f>
        <v>149182.16999999998</v>
      </c>
      <c r="E18" s="422"/>
      <c r="F18" s="636"/>
      <c r="G18" s="680">
        <f>G11+G12+G13+G14+G15+G16-G17</f>
        <v>0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687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0"/>
      <c r="F21" s="630"/>
      <c r="G21" s="630"/>
      <c r="H21" s="630"/>
      <c r="I21" s="630"/>
      <c r="J21" s="631"/>
      <c r="M21" s="201"/>
      <c r="O21" s="687"/>
    </row>
    <row r="22" spans="1:16" x14ac:dyDescent="0.25">
      <c r="A22" s="257" t="s">
        <v>30</v>
      </c>
      <c r="B22" s="257" t="s">
        <v>31</v>
      </c>
      <c r="C22" s="458" t="s">
        <v>32</v>
      </c>
      <c r="D22" s="683"/>
      <c r="E22" s="683"/>
      <c r="F22" s="257" t="s">
        <v>30</v>
      </c>
      <c r="G22" s="257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45652</v>
      </c>
      <c r="B23" s="218">
        <v>3313.21</v>
      </c>
      <c r="C23" s="491" t="s">
        <v>776</v>
      </c>
      <c r="D23" s="512"/>
      <c r="E23" s="543"/>
      <c r="F23" s="213"/>
      <c r="G23" s="218"/>
      <c r="H23" s="491"/>
      <c r="I23" s="512"/>
      <c r="J23" s="543"/>
    </row>
    <row r="24" spans="1:16" ht="14.25" customHeight="1" x14ac:dyDescent="0.25">
      <c r="A24" s="213"/>
      <c r="B24" s="218"/>
      <c r="C24" s="626"/>
      <c r="D24" s="626"/>
      <c r="E24" s="626"/>
      <c r="F24" s="213"/>
      <c r="G24" s="218"/>
      <c r="H24" s="491"/>
      <c r="I24" s="512"/>
      <c r="J24" s="543"/>
    </row>
    <row r="25" spans="1:16" ht="14.25" customHeight="1" x14ac:dyDescent="0.25">
      <c r="A25" s="213"/>
      <c r="B25" s="218"/>
      <c r="C25" s="491"/>
      <c r="D25" s="512"/>
      <c r="E25" s="543"/>
      <c r="F25" s="213"/>
      <c r="G25" s="218"/>
      <c r="H25" s="491"/>
      <c r="I25" s="512"/>
      <c r="J25" s="543"/>
    </row>
    <row r="26" spans="1:16" ht="14.25" customHeight="1" x14ac:dyDescent="0.25">
      <c r="A26" s="213"/>
      <c r="B26" s="218"/>
      <c r="C26" s="626"/>
      <c r="D26" s="626"/>
      <c r="E26" s="626"/>
      <c r="F26" s="213"/>
      <c r="G26" s="219"/>
      <c r="H26" s="650"/>
      <c r="I26" s="639"/>
      <c r="J26" s="640"/>
    </row>
    <row r="27" spans="1:16" ht="14.25" customHeight="1" x14ac:dyDescent="0.25">
      <c r="A27" s="213"/>
      <c r="B27" s="219"/>
      <c r="C27" s="491"/>
      <c r="D27" s="512"/>
      <c r="E27" s="543"/>
      <c r="F27" s="213"/>
      <c r="G27" s="218"/>
      <c r="H27" s="491"/>
      <c r="I27" s="512"/>
      <c r="J27" s="543"/>
    </row>
    <row r="28" spans="1:16" ht="13.5" customHeight="1" x14ac:dyDescent="0.25">
      <c r="A28" s="213"/>
      <c r="B28" s="231"/>
      <c r="C28" s="482"/>
      <c r="D28" s="482"/>
      <c r="E28" s="482"/>
      <c r="F28" s="213"/>
      <c r="G28" s="218"/>
      <c r="H28" s="258"/>
      <c r="I28" s="259"/>
      <c r="J28" s="260"/>
    </row>
    <row r="29" spans="1:16" ht="13.5" customHeight="1" x14ac:dyDescent="0.25">
      <c r="A29" s="213"/>
      <c r="B29" s="219"/>
      <c r="C29" s="626"/>
      <c r="D29" s="626"/>
      <c r="E29" s="626"/>
      <c r="F29" s="213"/>
      <c r="G29" s="218"/>
      <c r="H29" s="258"/>
      <c r="I29" s="259"/>
      <c r="J29" s="260"/>
    </row>
    <row r="30" spans="1:16" ht="13.5" customHeight="1" x14ac:dyDescent="0.25">
      <c r="A30" s="213"/>
      <c r="B30" s="231"/>
      <c r="C30" s="482"/>
      <c r="D30" s="482"/>
      <c r="E30" s="482"/>
      <c r="F30" s="213"/>
      <c r="G30" s="218"/>
      <c r="H30" s="258"/>
      <c r="I30" s="259"/>
      <c r="J30" s="260"/>
    </row>
    <row r="31" spans="1:16" ht="13.5" customHeight="1" x14ac:dyDescent="0.25">
      <c r="A31" s="213"/>
      <c r="B31" s="218"/>
      <c r="C31" s="626"/>
      <c r="D31" s="626"/>
      <c r="E31" s="626"/>
      <c r="F31" s="213"/>
      <c r="G31" s="218"/>
      <c r="H31" s="258"/>
      <c r="I31" s="259"/>
      <c r="J31" s="260"/>
    </row>
    <row r="32" spans="1:16" ht="13.5" customHeight="1" x14ac:dyDescent="0.25">
      <c r="A32" s="213"/>
      <c r="B32" s="218"/>
      <c r="C32" s="491"/>
      <c r="D32" s="512"/>
      <c r="E32" s="543"/>
      <c r="F32" s="213"/>
      <c r="G32" s="218"/>
      <c r="H32" s="258"/>
      <c r="I32" s="259"/>
      <c r="J32" s="260"/>
    </row>
    <row r="33" spans="1:10" ht="13.5" customHeight="1" x14ac:dyDescent="0.25">
      <c r="A33" s="213"/>
      <c r="B33" s="218"/>
      <c r="C33" s="482"/>
      <c r="D33" s="482"/>
      <c r="E33" s="482"/>
      <c r="F33" s="213"/>
      <c r="G33" s="218"/>
      <c r="H33" s="491"/>
      <c r="I33" s="512"/>
      <c r="J33" s="543"/>
    </row>
    <row r="35" spans="1:10" ht="21" customHeight="1" x14ac:dyDescent="0.25">
      <c r="A35" s="691" t="s">
        <v>1354</v>
      </c>
      <c r="B35" s="691"/>
      <c r="C35" s="691"/>
      <c r="D35" s="691"/>
      <c r="E35" s="691"/>
      <c r="F35" s="691"/>
      <c r="G35" s="691"/>
      <c r="H35" s="691"/>
      <c r="I35" s="691"/>
      <c r="J35" s="691"/>
    </row>
    <row r="36" spans="1:10" x14ac:dyDescent="0.25">
      <c r="A36" s="692" t="s">
        <v>1224</v>
      </c>
      <c r="B36" s="692"/>
      <c r="C36" s="692"/>
      <c r="D36" s="692"/>
      <c r="E36" s="692"/>
      <c r="F36" s="692"/>
      <c r="G36" s="692"/>
      <c r="H36" s="692"/>
      <c r="I36" s="692"/>
      <c r="J36" s="692"/>
    </row>
    <row r="37" spans="1:10" x14ac:dyDescent="0.25">
      <c r="B37" s="692" t="s">
        <v>1225</v>
      </c>
      <c r="C37" s="692"/>
      <c r="F37" s="693" t="s">
        <v>1226</v>
      </c>
      <c r="G37" s="693"/>
      <c r="H37" s="693" t="s">
        <v>1227</v>
      </c>
      <c r="I37" s="693"/>
    </row>
  </sheetData>
  <mergeCells count="58">
    <mergeCell ref="A5:J5"/>
    <mergeCell ref="B7:I7"/>
    <mergeCell ref="B8:G8"/>
    <mergeCell ref="H8:I8"/>
    <mergeCell ref="B9:C10"/>
    <mergeCell ref="D9:F10"/>
    <mergeCell ref="G9:I10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14:C14"/>
    <mergeCell ref="D14:F14"/>
    <mergeCell ref="G14:I14"/>
    <mergeCell ref="B15:C15"/>
    <mergeCell ref="D15:F15"/>
    <mergeCell ref="G15:I15"/>
    <mergeCell ref="B16:C16"/>
    <mergeCell ref="D16:F16"/>
    <mergeCell ref="G16:I16"/>
    <mergeCell ref="C23:E23"/>
    <mergeCell ref="H23:J23"/>
    <mergeCell ref="B17:C17"/>
    <mergeCell ref="D17:F17"/>
    <mergeCell ref="G17:I17"/>
    <mergeCell ref="B18:C18"/>
    <mergeCell ref="D18:F18"/>
    <mergeCell ref="G18:I18"/>
    <mergeCell ref="O19:O21"/>
    <mergeCell ref="A20:J20"/>
    <mergeCell ref="A21:J21"/>
    <mergeCell ref="C22:E22"/>
    <mergeCell ref="H22:J22"/>
    <mergeCell ref="C24:E24"/>
    <mergeCell ref="H24:J24"/>
    <mergeCell ref="C25:E25"/>
    <mergeCell ref="H25:J25"/>
    <mergeCell ref="C26:E26"/>
    <mergeCell ref="H26:J26"/>
    <mergeCell ref="B37:C37"/>
    <mergeCell ref="F37:G37"/>
    <mergeCell ref="H37:I37"/>
    <mergeCell ref="C27:E27"/>
    <mergeCell ref="H27:J27"/>
    <mergeCell ref="C28:E28"/>
    <mergeCell ref="C29:E29"/>
    <mergeCell ref="C30:E30"/>
    <mergeCell ref="C31:E31"/>
    <mergeCell ref="C32:E32"/>
    <mergeCell ref="C33:E33"/>
    <mergeCell ref="H33:J33"/>
    <mergeCell ref="A35:J35"/>
    <mergeCell ref="A36:J36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45"/>
  <sheetViews>
    <sheetView topLeftCell="A19" zoomScaleNormal="100" workbookViewId="0">
      <selection activeCell="C32" sqref="C32:E32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10.140625" style="125" bestFit="1" customWidth="1"/>
    <col min="12" max="12" width="10.28515625" style="125" bestFit="1" customWidth="1"/>
    <col min="13" max="13" width="10.140625" style="125" bestFit="1" customWidth="1"/>
    <col min="14" max="14" width="10" style="125" bestFit="1" customWidth="1"/>
    <col min="15" max="16384" width="9.140625" style="125"/>
  </cols>
  <sheetData>
    <row r="5" spans="1:15" ht="15.75" x14ac:dyDescent="0.25">
      <c r="A5" s="682" t="s">
        <v>1344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5" ht="15.75" thickBot="1" x14ac:dyDescent="0.3"/>
    <row r="7" spans="1:15" ht="21.75" customHeight="1" x14ac:dyDescent="0.35">
      <c r="B7" s="589" t="s">
        <v>1345</v>
      </c>
      <c r="C7" s="590"/>
      <c r="D7" s="590"/>
      <c r="E7" s="590"/>
      <c r="F7" s="590"/>
      <c r="G7" s="590"/>
      <c r="H7" s="590"/>
      <c r="I7" s="591"/>
      <c r="L7" s="244"/>
      <c r="M7" s="244"/>
      <c r="N7" s="244"/>
      <c r="O7" s="244"/>
    </row>
    <row r="8" spans="1:15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563814</v>
      </c>
      <c r="I8" s="672"/>
      <c r="K8" s="244"/>
      <c r="L8" s="244"/>
      <c r="M8" s="244"/>
      <c r="N8" s="244"/>
      <c r="O8" s="244"/>
    </row>
    <row r="9" spans="1:15" x14ac:dyDescent="0.25">
      <c r="B9" s="658"/>
      <c r="C9" s="673"/>
      <c r="D9" s="628" t="s">
        <v>177</v>
      </c>
      <c r="E9" s="694"/>
      <c r="F9" s="628" t="s">
        <v>1253</v>
      </c>
      <c r="G9" s="694"/>
      <c r="H9" s="628" t="s">
        <v>1391</v>
      </c>
      <c r="I9" s="694"/>
      <c r="K9" s="244"/>
      <c r="L9" s="244"/>
      <c r="M9" s="244"/>
      <c r="N9" s="244"/>
      <c r="O9" s="244"/>
    </row>
    <row r="10" spans="1:15" ht="15.75" thickBot="1" x14ac:dyDescent="0.3">
      <c r="B10" s="660"/>
      <c r="C10" s="674"/>
      <c r="D10" s="695"/>
      <c r="E10" s="696"/>
      <c r="F10" s="695"/>
      <c r="G10" s="696"/>
      <c r="H10" s="695"/>
      <c r="I10" s="696"/>
      <c r="K10" s="244"/>
      <c r="L10" s="244"/>
      <c r="M10" s="244"/>
      <c r="N10" s="244"/>
      <c r="O10" s="244"/>
    </row>
    <row r="11" spans="1:15" ht="30.75" customHeight="1" x14ac:dyDescent="0.25">
      <c r="B11" s="583" t="s">
        <v>1346</v>
      </c>
      <c r="C11" s="664"/>
      <c r="D11" s="697">
        <v>575338.71</v>
      </c>
      <c r="E11" s="698"/>
      <c r="F11" s="697">
        <v>349160.66</v>
      </c>
      <c r="G11" s="698"/>
      <c r="H11" s="697">
        <v>132452.79</v>
      </c>
      <c r="I11" s="698"/>
      <c r="K11" s="244"/>
      <c r="L11" s="244"/>
      <c r="M11" s="244"/>
      <c r="N11" s="244"/>
      <c r="O11" s="244"/>
    </row>
    <row r="12" spans="1:15" x14ac:dyDescent="0.25">
      <c r="B12" s="585" t="s">
        <v>3</v>
      </c>
      <c r="C12" s="665"/>
      <c r="D12" s="699">
        <f>154495.69+12553.13+348102.3+16075.68</f>
        <v>531226.80000000005</v>
      </c>
      <c r="E12" s="624"/>
      <c r="F12" s="699">
        <f>349480.94+6264.8</f>
        <v>355745.74</v>
      </c>
      <c r="G12" s="624"/>
      <c r="H12" s="699">
        <v>0</v>
      </c>
      <c r="I12" s="624"/>
      <c r="K12" s="244"/>
      <c r="L12" s="244"/>
      <c r="M12" s="244"/>
      <c r="N12" s="244"/>
      <c r="O12" s="244"/>
    </row>
    <row r="13" spans="1:15" x14ac:dyDescent="0.25">
      <c r="B13" s="585" t="s">
        <v>625</v>
      </c>
      <c r="C13" s="665"/>
      <c r="D13" s="699">
        <f>2969.96+9931.08</f>
        <v>12901.04</v>
      </c>
      <c r="E13" s="624"/>
      <c r="F13" s="699">
        <f>2039+13289.34-88.05</f>
        <v>15240.29</v>
      </c>
      <c r="G13" s="624"/>
      <c r="H13" s="699">
        <v>0</v>
      </c>
      <c r="I13" s="624"/>
      <c r="K13" s="244"/>
      <c r="L13" s="244"/>
      <c r="M13" s="244"/>
      <c r="N13" s="244"/>
      <c r="O13" s="244"/>
    </row>
    <row r="14" spans="1:15" x14ac:dyDescent="0.25">
      <c r="B14" s="585" t="s">
        <v>1254</v>
      </c>
      <c r="C14" s="665"/>
      <c r="D14" s="699">
        <v>0</v>
      </c>
      <c r="E14" s="624"/>
      <c r="F14" s="699">
        <v>0</v>
      </c>
      <c r="G14" s="624"/>
      <c r="H14" s="699">
        <v>3799.88</v>
      </c>
      <c r="I14" s="624"/>
      <c r="L14" s="244"/>
      <c r="M14" s="244"/>
      <c r="N14" s="244"/>
      <c r="O14" s="244"/>
    </row>
    <row r="15" spans="1:15" x14ac:dyDescent="0.25">
      <c r="B15" s="585" t="s">
        <v>996</v>
      </c>
      <c r="C15" s="665"/>
      <c r="D15" s="699">
        <v>600</v>
      </c>
      <c r="E15" s="624"/>
      <c r="F15" s="699">
        <v>0</v>
      </c>
      <c r="G15" s="624"/>
      <c r="H15" s="699">
        <v>0</v>
      </c>
      <c r="I15" s="624"/>
      <c r="L15" s="244"/>
      <c r="M15" s="244"/>
      <c r="N15" s="244"/>
      <c r="O15" s="244"/>
    </row>
    <row r="16" spans="1:15" x14ac:dyDescent="0.25">
      <c r="B16" s="585" t="s">
        <v>1005</v>
      </c>
      <c r="C16" s="665"/>
      <c r="D16" s="699">
        <v>0</v>
      </c>
      <c r="E16" s="624"/>
      <c r="F16" s="699">
        <v>0</v>
      </c>
      <c r="G16" s="624"/>
      <c r="H16" s="699">
        <v>0</v>
      </c>
      <c r="I16" s="624"/>
      <c r="L16" s="244"/>
      <c r="M16" s="244"/>
      <c r="N16" s="244"/>
      <c r="O16" s="244"/>
    </row>
    <row r="17" spans="1:10" x14ac:dyDescent="0.25">
      <c r="B17" s="585" t="s">
        <v>6</v>
      </c>
      <c r="C17" s="665"/>
      <c r="D17" s="699">
        <v>550532.24</v>
      </c>
      <c r="E17" s="624"/>
      <c r="F17" s="699">
        <v>374709.06</v>
      </c>
      <c r="G17" s="624"/>
      <c r="H17" s="699">
        <v>379.99</v>
      </c>
      <c r="I17" s="624"/>
    </row>
    <row r="18" spans="1:10" ht="36.75" customHeight="1" thickBot="1" x14ac:dyDescent="0.3">
      <c r="B18" s="602" t="s">
        <v>1347</v>
      </c>
      <c r="C18" s="679"/>
      <c r="D18" s="700">
        <f>D11+D12+D13+D14+D15+D16-D17</f>
        <v>569534.31000000006</v>
      </c>
      <c r="E18" s="701"/>
      <c r="F18" s="700">
        <f>F11+F12+F13+F14+F15+F16-F17</f>
        <v>345437.62999999995</v>
      </c>
      <c r="G18" s="701"/>
      <c r="H18" s="700">
        <f>H11+H12+H13+H14+H15+H16-H17</f>
        <v>135872.68000000002</v>
      </c>
      <c r="I18" s="701"/>
    </row>
    <row r="19" spans="1:10" ht="15.75" customHeight="1" thickBot="1" x14ac:dyDescent="0.3">
      <c r="D19" s="188"/>
      <c r="E19" s="188"/>
      <c r="F19" s="189"/>
      <c r="G19" s="189"/>
      <c r="H19" s="189"/>
      <c r="I19" s="189"/>
    </row>
    <row r="20" spans="1:10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</row>
    <row r="21" spans="1:10" ht="15.75" thickBot="1" x14ac:dyDescent="0.3">
      <c r="A21" s="632" t="s">
        <v>177</v>
      </c>
      <c r="B21" s="630"/>
      <c r="C21" s="630"/>
      <c r="D21" s="630"/>
      <c r="E21" s="630"/>
      <c r="F21" s="630"/>
      <c r="G21" s="630"/>
      <c r="H21" s="630"/>
      <c r="I21" s="630"/>
      <c r="J21" s="631"/>
    </row>
    <row r="22" spans="1:10" x14ac:dyDescent="0.25">
      <c r="A22" s="261" t="s">
        <v>30</v>
      </c>
      <c r="B22" s="261" t="s">
        <v>31</v>
      </c>
      <c r="C22" s="458" t="s">
        <v>32</v>
      </c>
      <c r="D22" s="683"/>
      <c r="E22" s="683"/>
      <c r="F22" s="261" t="s">
        <v>30</v>
      </c>
      <c r="G22" s="261" t="s">
        <v>31</v>
      </c>
      <c r="H22" s="684" t="s">
        <v>32</v>
      </c>
      <c r="I22" s="685"/>
      <c r="J22" s="686"/>
    </row>
    <row r="23" spans="1:10" ht="14.25" customHeight="1" x14ac:dyDescent="0.25">
      <c r="A23" s="213">
        <v>45628</v>
      </c>
      <c r="B23" s="218">
        <v>509</v>
      </c>
      <c r="C23" s="626" t="s">
        <v>1256</v>
      </c>
      <c r="D23" s="626"/>
      <c r="E23" s="626"/>
      <c r="F23" s="213">
        <v>45635</v>
      </c>
      <c r="G23" s="218">
        <v>379.99</v>
      </c>
      <c r="H23" s="491" t="s">
        <v>1317</v>
      </c>
      <c r="I23" s="512"/>
      <c r="J23" s="543"/>
    </row>
    <row r="24" spans="1:10" ht="14.25" customHeight="1" x14ac:dyDescent="0.25">
      <c r="A24" s="213">
        <v>45628</v>
      </c>
      <c r="B24" s="218">
        <v>81708.13</v>
      </c>
      <c r="C24" s="608" t="s">
        <v>343</v>
      </c>
      <c r="D24" s="608"/>
      <c r="E24" s="608"/>
      <c r="F24" s="213"/>
      <c r="G24" s="218"/>
      <c r="H24" s="491"/>
      <c r="I24" s="512"/>
      <c r="J24" s="543"/>
    </row>
    <row r="25" spans="1:10" ht="14.25" customHeight="1" x14ac:dyDescent="0.25">
      <c r="A25" s="213">
        <v>45628</v>
      </c>
      <c r="B25" s="218">
        <v>851</v>
      </c>
      <c r="C25" s="626" t="s">
        <v>1348</v>
      </c>
      <c r="D25" s="626"/>
      <c r="E25" s="626"/>
      <c r="F25" s="213"/>
      <c r="G25" s="218"/>
      <c r="H25" s="491"/>
      <c r="I25" s="512"/>
      <c r="J25" s="543"/>
    </row>
    <row r="26" spans="1:10" ht="14.25" customHeight="1" x14ac:dyDescent="0.25">
      <c r="A26" s="213">
        <v>45631</v>
      </c>
      <c r="B26" s="218">
        <v>282763.59999999998</v>
      </c>
      <c r="C26" s="626" t="s">
        <v>1349</v>
      </c>
      <c r="D26" s="626"/>
      <c r="E26" s="626"/>
      <c r="F26" s="213"/>
      <c r="G26" s="219"/>
      <c r="H26" s="650"/>
      <c r="I26" s="639"/>
      <c r="J26" s="640"/>
    </row>
    <row r="27" spans="1:10" ht="14.25" customHeight="1" x14ac:dyDescent="0.25">
      <c r="A27" s="213">
        <v>45631</v>
      </c>
      <c r="B27" s="218">
        <v>34003</v>
      </c>
      <c r="C27" s="482" t="s">
        <v>1263</v>
      </c>
      <c r="D27" s="482"/>
      <c r="E27" s="482"/>
      <c r="F27" s="213"/>
      <c r="G27" s="218"/>
      <c r="H27" s="491"/>
      <c r="I27" s="512"/>
      <c r="J27" s="543"/>
    </row>
    <row r="28" spans="1:10" ht="14.25" customHeight="1" x14ac:dyDescent="0.25">
      <c r="A28" s="213">
        <v>45631</v>
      </c>
      <c r="B28" s="218">
        <v>2201.2600000000002</v>
      </c>
      <c r="C28" s="626" t="s">
        <v>1350</v>
      </c>
      <c r="D28" s="626"/>
      <c r="E28" s="626"/>
      <c r="F28" s="213"/>
      <c r="G28" s="233"/>
      <c r="H28" s="491"/>
      <c r="I28" s="512"/>
      <c r="J28" s="543"/>
    </row>
    <row r="29" spans="1:10" ht="14.25" customHeight="1" x14ac:dyDescent="0.25">
      <c r="A29" s="213">
        <v>45631</v>
      </c>
      <c r="B29" s="218">
        <v>8500</v>
      </c>
      <c r="C29" s="626" t="s">
        <v>1351</v>
      </c>
      <c r="D29" s="626"/>
      <c r="E29" s="626"/>
      <c r="F29" s="213"/>
      <c r="G29" s="234"/>
      <c r="H29" s="262"/>
      <c r="I29" s="263"/>
      <c r="J29" s="264"/>
    </row>
    <row r="30" spans="1:10" ht="14.25" customHeight="1" x14ac:dyDescent="0.25">
      <c r="A30" s="213">
        <v>45631</v>
      </c>
      <c r="B30" s="218">
        <v>18000</v>
      </c>
      <c r="C30" s="626" t="s">
        <v>1352</v>
      </c>
      <c r="D30" s="626"/>
      <c r="E30" s="626"/>
      <c r="F30" s="213"/>
      <c r="G30" s="234"/>
      <c r="H30" s="262"/>
      <c r="I30" s="263"/>
      <c r="J30" s="264"/>
    </row>
    <row r="31" spans="1:10" ht="14.25" customHeight="1" x14ac:dyDescent="0.25">
      <c r="A31" s="213">
        <v>45637</v>
      </c>
      <c r="B31" s="218">
        <v>430</v>
      </c>
      <c r="C31" s="482" t="s">
        <v>273</v>
      </c>
      <c r="D31" s="482"/>
      <c r="E31" s="482"/>
      <c r="F31" s="213"/>
      <c r="G31" s="234"/>
      <c r="H31" s="262"/>
      <c r="I31" s="263"/>
      <c r="J31" s="264"/>
    </row>
    <row r="32" spans="1:10" ht="14.25" customHeight="1" x14ac:dyDescent="0.25">
      <c r="A32" s="213">
        <v>45638</v>
      </c>
      <c r="B32" s="218">
        <v>13620</v>
      </c>
      <c r="C32" s="482" t="s">
        <v>1006</v>
      </c>
      <c r="D32" s="482"/>
      <c r="E32" s="482"/>
      <c r="F32" s="213"/>
      <c r="G32" s="234"/>
      <c r="H32" s="262"/>
      <c r="I32" s="263"/>
      <c r="J32" s="264"/>
    </row>
    <row r="33" spans="1:10" ht="14.25" customHeight="1" x14ac:dyDescent="0.25">
      <c r="A33" s="213">
        <v>45642</v>
      </c>
      <c r="B33" s="218">
        <v>7440</v>
      </c>
      <c r="C33" s="482" t="s">
        <v>1006</v>
      </c>
      <c r="D33" s="482"/>
      <c r="E33" s="482"/>
      <c r="F33" s="213"/>
      <c r="G33" s="239"/>
      <c r="H33" s="262"/>
      <c r="I33" s="263"/>
      <c r="J33" s="264"/>
    </row>
    <row r="34" spans="1:10" ht="14.25" customHeight="1" x14ac:dyDescent="0.25">
      <c r="A34" s="213">
        <v>45643</v>
      </c>
      <c r="B34" s="218">
        <v>8217</v>
      </c>
      <c r="C34" s="491" t="s">
        <v>1025</v>
      </c>
      <c r="D34" s="512"/>
      <c r="E34" s="543"/>
      <c r="F34" s="213"/>
      <c r="G34" s="239"/>
      <c r="H34" s="262"/>
      <c r="I34" s="263"/>
      <c r="J34" s="264"/>
    </row>
    <row r="35" spans="1:10" ht="14.25" customHeight="1" x14ac:dyDescent="0.25">
      <c r="A35" s="213">
        <v>45649</v>
      </c>
      <c r="B35" s="218">
        <v>3000</v>
      </c>
      <c r="C35" s="491" t="s">
        <v>628</v>
      </c>
      <c r="D35" s="512"/>
      <c r="E35" s="543"/>
      <c r="F35" s="213"/>
      <c r="G35" s="239"/>
      <c r="H35" s="262"/>
      <c r="I35" s="263"/>
      <c r="J35" s="264"/>
    </row>
    <row r="36" spans="1:10" ht="14.25" customHeight="1" x14ac:dyDescent="0.25">
      <c r="A36" s="213">
        <v>45650</v>
      </c>
      <c r="B36" s="218">
        <v>2300</v>
      </c>
      <c r="C36" s="626" t="s">
        <v>1353</v>
      </c>
      <c r="D36" s="626"/>
      <c r="E36" s="626"/>
      <c r="F36" s="213"/>
      <c r="G36" s="239"/>
      <c r="H36" s="262"/>
      <c r="I36" s="263"/>
      <c r="J36" s="264"/>
    </row>
    <row r="37" spans="1:10" ht="14.25" customHeight="1" x14ac:dyDescent="0.25">
      <c r="A37" s="213">
        <v>45656</v>
      </c>
      <c r="B37" s="218">
        <v>2000</v>
      </c>
      <c r="C37" s="491" t="s">
        <v>736</v>
      </c>
      <c r="D37" s="512"/>
      <c r="E37" s="543"/>
      <c r="F37" s="213"/>
      <c r="G37" s="239"/>
      <c r="H37" s="262"/>
      <c r="I37" s="263"/>
      <c r="J37" s="264"/>
    </row>
    <row r="38" spans="1:10" ht="14.25" customHeight="1" x14ac:dyDescent="0.25">
      <c r="A38" s="213">
        <v>45657</v>
      </c>
      <c r="B38" s="218">
        <v>79989.25</v>
      </c>
      <c r="C38" s="608" t="s">
        <v>343</v>
      </c>
      <c r="D38" s="608"/>
      <c r="E38" s="608"/>
      <c r="F38" s="213"/>
      <c r="G38" s="239"/>
      <c r="H38" s="262"/>
      <c r="I38" s="263"/>
      <c r="J38" s="264"/>
    </row>
    <row r="39" spans="1:10" ht="14.25" customHeight="1" x14ac:dyDescent="0.25">
      <c r="A39" s="213">
        <v>45657</v>
      </c>
      <c r="B39" s="218">
        <v>5000</v>
      </c>
      <c r="C39" s="265" t="s">
        <v>628</v>
      </c>
      <c r="D39" s="266"/>
      <c r="E39" s="267"/>
      <c r="F39" s="213"/>
      <c r="G39" s="239"/>
      <c r="H39" s="262"/>
      <c r="I39" s="263"/>
      <c r="J39" s="264"/>
    </row>
    <row r="40" spans="1:10" ht="14.25" customHeight="1" x14ac:dyDescent="0.25">
      <c r="A40" s="213"/>
      <c r="B40" s="218"/>
      <c r="C40" s="491"/>
      <c r="D40" s="512"/>
      <c r="E40" s="543"/>
      <c r="F40" s="213"/>
      <c r="G40" s="239"/>
      <c r="H40" s="262"/>
      <c r="I40" s="263"/>
      <c r="J40" s="264"/>
    </row>
    <row r="41" spans="1:10" ht="14.25" customHeight="1" x14ac:dyDescent="0.25">
      <c r="A41" s="213"/>
      <c r="B41" s="218"/>
      <c r="C41" s="482"/>
      <c r="D41" s="482"/>
      <c r="E41" s="482"/>
      <c r="F41" s="213"/>
      <c r="G41" s="239"/>
      <c r="H41" s="262"/>
      <c r="I41" s="263"/>
      <c r="J41" s="264"/>
    </row>
    <row r="43" spans="1:10" ht="21" customHeight="1" x14ac:dyDescent="0.25">
      <c r="A43" s="691" t="s">
        <v>1354</v>
      </c>
      <c r="B43" s="691"/>
      <c r="C43" s="691"/>
      <c r="D43" s="691"/>
      <c r="E43" s="691"/>
      <c r="F43" s="691"/>
      <c r="G43" s="691"/>
      <c r="H43" s="691"/>
      <c r="I43" s="691"/>
      <c r="J43" s="691"/>
    </row>
    <row r="44" spans="1:10" x14ac:dyDescent="0.25">
      <c r="A44" s="692" t="s">
        <v>1224</v>
      </c>
      <c r="B44" s="692"/>
      <c r="C44" s="692"/>
      <c r="D44" s="692"/>
      <c r="E44" s="692"/>
      <c r="F44" s="692"/>
      <c r="G44" s="692"/>
      <c r="H44" s="692"/>
      <c r="I44" s="692"/>
      <c r="J44" s="692"/>
    </row>
    <row r="45" spans="1:10" x14ac:dyDescent="0.25">
      <c r="B45" s="692" t="s">
        <v>1225</v>
      </c>
      <c r="C45" s="692"/>
      <c r="F45" s="693" t="s">
        <v>1226</v>
      </c>
      <c r="G45" s="693"/>
      <c r="H45" s="693" t="s">
        <v>1227</v>
      </c>
      <c r="I45" s="693"/>
    </row>
  </sheetData>
  <mergeCells count="73">
    <mergeCell ref="A44:J44"/>
    <mergeCell ref="B45:C45"/>
    <mergeCell ref="F45:G45"/>
    <mergeCell ref="H45:I45"/>
    <mergeCell ref="C37:E37"/>
    <mergeCell ref="C38:E38"/>
    <mergeCell ref="C40:E40"/>
    <mergeCell ref="C41:E41"/>
    <mergeCell ref="A43:J43"/>
    <mergeCell ref="C36:E36"/>
    <mergeCell ref="C27:E27"/>
    <mergeCell ref="H27:J27"/>
    <mergeCell ref="C28:E28"/>
    <mergeCell ref="H28:J28"/>
    <mergeCell ref="C29:E29"/>
    <mergeCell ref="C30:E30"/>
    <mergeCell ref="C31:E31"/>
    <mergeCell ref="C32:E32"/>
    <mergeCell ref="C33:E33"/>
    <mergeCell ref="C34:E34"/>
    <mergeCell ref="C35:E35"/>
    <mergeCell ref="C24:E24"/>
    <mergeCell ref="H24:J24"/>
    <mergeCell ref="C25:E25"/>
    <mergeCell ref="H25:J25"/>
    <mergeCell ref="C26:E26"/>
    <mergeCell ref="H26:J26"/>
    <mergeCell ref="A20:J20"/>
    <mergeCell ref="A21:J21"/>
    <mergeCell ref="C22:E22"/>
    <mergeCell ref="H22:J22"/>
    <mergeCell ref="C23:E23"/>
    <mergeCell ref="H23:J23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A5:J5"/>
    <mergeCell ref="B7:I7"/>
    <mergeCell ref="B8:G8"/>
    <mergeCell ref="H8:I8"/>
    <mergeCell ref="B9:C10"/>
    <mergeCell ref="D9:E10"/>
    <mergeCell ref="F9:G10"/>
    <mergeCell ref="H9:I10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37"/>
  <sheetViews>
    <sheetView topLeftCell="A7" zoomScaleNormal="100" workbookViewId="0">
      <selection activeCell="O18" sqref="O18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9.140625" style="125"/>
    <col min="13" max="16" width="9.5703125" style="125" bestFit="1" customWidth="1"/>
    <col min="17" max="16384" width="9.140625" style="125"/>
  </cols>
  <sheetData>
    <row r="5" spans="1:17" ht="15.75" x14ac:dyDescent="0.25">
      <c r="A5" s="682" t="s">
        <v>1355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1356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1252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1357</v>
      </c>
      <c r="C11" s="664"/>
      <c r="D11" s="666">
        <v>149182.17000000001</v>
      </c>
      <c r="E11" s="667"/>
      <c r="F11" s="681"/>
      <c r="G11" s="666">
        <v>0</v>
      </c>
      <c r="H11" s="667"/>
      <c r="I11" s="668"/>
    </row>
    <row r="12" spans="1:17" x14ac:dyDescent="0.25">
      <c r="B12" s="585" t="s">
        <v>3</v>
      </c>
      <c r="C12" s="665"/>
      <c r="D12" s="669">
        <f>20972.17+1435.67</f>
        <v>22407.839999999997</v>
      </c>
      <c r="E12" s="360"/>
      <c r="F12" s="541"/>
      <c r="G12" s="669">
        <v>0</v>
      </c>
      <c r="H12" s="360"/>
      <c r="I12" s="662"/>
      <c r="N12" s="201"/>
      <c r="O12" s="201"/>
      <c r="P12" s="201"/>
      <c r="Q12" s="201"/>
    </row>
    <row r="13" spans="1:17" x14ac:dyDescent="0.25">
      <c r="B13" s="585" t="s">
        <v>625</v>
      </c>
      <c r="C13" s="665"/>
      <c r="D13" s="669">
        <v>593.6</v>
      </c>
      <c r="E13" s="360"/>
      <c r="F13" s="541"/>
      <c r="G13" s="669">
        <v>0</v>
      </c>
      <c r="H13" s="360"/>
      <c r="I13" s="662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0</v>
      </c>
      <c r="H14" s="360"/>
      <c r="I14" s="662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0</v>
      </c>
      <c r="H15" s="360"/>
      <c r="I15" s="662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0</v>
      </c>
      <c r="H16" s="360"/>
      <c r="I16" s="662"/>
    </row>
    <row r="17" spans="1:16" x14ac:dyDescent="0.25">
      <c r="B17" s="585" t="s">
        <v>6</v>
      </c>
      <c r="C17" s="665"/>
      <c r="D17" s="669">
        <v>10222.23</v>
      </c>
      <c r="E17" s="360"/>
      <c r="F17" s="541"/>
      <c r="G17" s="669">
        <v>0</v>
      </c>
      <c r="H17" s="360"/>
      <c r="I17" s="662"/>
      <c r="O17" s="201"/>
    </row>
    <row r="18" spans="1:16" ht="36.75" customHeight="1" thickBot="1" x14ac:dyDescent="0.3">
      <c r="B18" s="602" t="s">
        <v>1358</v>
      </c>
      <c r="C18" s="679"/>
      <c r="D18" s="680">
        <f>D11+D12+D13+D14+D15+D16-D17</f>
        <v>161961.38</v>
      </c>
      <c r="E18" s="422"/>
      <c r="F18" s="636"/>
      <c r="G18" s="680">
        <f>G11+G12+G13+G14+G15+G16-G17</f>
        <v>0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687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0"/>
      <c r="F21" s="630"/>
      <c r="G21" s="630"/>
      <c r="H21" s="630"/>
      <c r="I21" s="630"/>
      <c r="J21" s="631"/>
      <c r="M21" s="201"/>
      <c r="O21" s="687"/>
    </row>
    <row r="22" spans="1:16" x14ac:dyDescent="0.25">
      <c r="A22" s="268" t="s">
        <v>30</v>
      </c>
      <c r="B22" s="268" t="s">
        <v>31</v>
      </c>
      <c r="C22" s="458" t="s">
        <v>32</v>
      </c>
      <c r="D22" s="683"/>
      <c r="E22" s="683"/>
      <c r="F22" s="268" t="s">
        <v>30</v>
      </c>
      <c r="G22" s="268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45680</v>
      </c>
      <c r="B23" s="218">
        <v>10222.23</v>
      </c>
      <c r="C23" s="491" t="s">
        <v>776</v>
      </c>
      <c r="D23" s="512"/>
      <c r="E23" s="543"/>
      <c r="F23" s="213"/>
      <c r="G23" s="218"/>
      <c r="H23" s="491"/>
      <c r="I23" s="512"/>
      <c r="J23" s="543"/>
    </row>
    <row r="24" spans="1:16" ht="14.25" customHeight="1" x14ac:dyDescent="0.25">
      <c r="A24" s="213"/>
      <c r="B24" s="218"/>
      <c r="C24" s="626"/>
      <c r="D24" s="626"/>
      <c r="E24" s="626"/>
      <c r="F24" s="213"/>
      <c r="G24" s="218"/>
      <c r="H24" s="491"/>
      <c r="I24" s="512"/>
      <c r="J24" s="543"/>
    </row>
    <row r="25" spans="1:16" ht="14.25" customHeight="1" x14ac:dyDescent="0.25">
      <c r="A25" s="213"/>
      <c r="B25" s="218"/>
      <c r="C25" s="491"/>
      <c r="D25" s="512"/>
      <c r="E25" s="543"/>
      <c r="F25" s="213"/>
      <c r="G25" s="218"/>
      <c r="H25" s="491"/>
      <c r="I25" s="512"/>
      <c r="J25" s="543"/>
    </row>
    <row r="26" spans="1:16" ht="14.25" customHeight="1" x14ac:dyDescent="0.25">
      <c r="A26" s="213"/>
      <c r="B26" s="218"/>
      <c r="C26" s="626"/>
      <c r="D26" s="626"/>
      <c r="E26" s="626"/>
      <c r="F26" s="213"/>
      <c r="G26" s="219"/>
      <c r="H26" s="650"/>
      <c r="I26" s="639"/>
      <c r="J26" s="640"/>
    </row>
    <row r="27" spans="1:16" ht="14.25" customHeight="1" x14ac:dyDescent="0.25">
      <c r="A27" s="213"/>
      <c r="B27" s="219"/>
      <c r="C27" s="491"/>
      <c r="D27" s="512"/>
      <c r="E27" s="543"/>
      <c r="F27" s="213"/>
      <c r="G27" s="218"/>
      <c r="H27" s="491"/>
      <c r="I27" s="512"/>
      <c r="J27" s="543"/>
    </row>
    <row r="28" spans="1:16" ht="13.5" customHeight="1" x14ac:dyDescent="0.25">
      <c r="A28" s="213"/>
      <c r="B28" s="231"/>
      <c r="C28" s="482"/>
      <c r="D28" s="482"/>
      <c r="E28" s="482"/>
      <c r="F28" s="213"/>
      <c r="G28" s="218"/>
      <c r="H28" s="269"/>
      <c r="I28" s="270"/>
      <c r="J28" s="271"/>
    </row>
    <row r="29" spans="1:16" ht="13.5" customHeight="1" x14ac:dyDescent="0.25">
      <c r="A29" s="213"/>
      <c r="B29" s="219"/>
      <c r="C29" s="626"/>
      <c r="D29" s="626"/>
      <c r="E29" s="626"/>
      <c r="F29" s="213"/>
      <c r="G29" s="218"/>
      <c r="H29" s="269"/>
      <c r="I29" s="270"/>
      <c r="J29" s="271"/>
    </row>
    <row r="30" spans="1:16" ht="13.5" customHeight="1" x14ac:dyDescent="0.25">
      <c r="A30" s="213"/>
      <c r="B30" s="231"/>
      <c r="C30" s="482"/>
      <c r="D30" s="482"/>
      <c r="E30" s="482"/>
      <c r="F30" s="213"/>
      <c r="G30" s="218"/>
      <c r="H30" s="269"/>
      <c r="I30" s="270"/>
      <c r="J30" s="271"/>
    </row>
    <row r="31" spans="1:16" ht="13.5" customHeight="1" x14ac:dyDescent="0.25">
      <c r="A31" s="213"/>
      <c r="B31" s="218"/>
      <c r="C31" s="626"/>
      <c r="D31" s="626"/>
      <c r="E31" s="626"/>
      <c r="F31" s="213"/>
      <c r="G31" s="218"/>
      <c r="H31" s="269"/>
      <c r="I31" s="270"/>
      <c r="J31" s="271"/>
    </row>
    <row r="32" spans="1:16" ht="13.5" customHeight="1" x14ac:dyDescent="0.25">
      <c r="A32" s="213"/>
      <c r="B32" s="218"/>
      <c r="C32" s="491"/>
      <c r="D32" s="512"/>
      <c r="E32" s="543"/>
      <c r="F32" s="213"/>
      <c r="G32" s="218"/>
      <c r="H32" s="269"/>
      <c r="I32" s="270"/>
      <c r="J32" s="271"/>
    </row>
    <row r="33" spans="1:10" ht="13.5" customHeight="1" x14ac:dyDescent="0.25">
      <c r="A33" s="213"/>
      <c r="B33" s="218"/>
      <c r="C33" s="482"/>
      <c r="D33" s="482"/>
      <c r="E33" s="482"/>
      <c r="F33" s="213"/>
      <c r="G33" s="218"/>
      <c r="H33" s="491"/>
      <c r="I33" s="512"/>
      <c r="J33" s="543"/>
    </row>
    <row r="35" spans="1:10" ht="21" customHeight="1" x14ac:dyDescent="0.25">
      <c r="A35" s="691" t="s">
        <v>1359</v>
      </c>
      <c r="B35" s="691"/>
      <c r="C35" s="691"/>
      <c r="D35" s="691"/>
      <c r="E35" s="691"/>
      <c r="F35" s="691"/>
      <c r="G35" s="691"/>
      <c r="H35" s="691"/>
      <c r="I35" s="691"/>
      <c r="J35" s="691"/>
    </row>
    <row r="36" spans="1:10" x14ac:dyDescent="0.25">
      <c r="A36" s="692" t="s">
        <v>1224</v>
      </c>
      <c r="B36" s="692"/>
      <c r="C36" s="692"/>
      <c r="D36" s="692"/>
      <c r="E36" s="692"/>
      <c r="F36" s="692"/>
      <c r="G36" s="692"/>
      <c r="H36" s="692"/>
      <c r="I36" s="692"/>
      <c r="J36" s="692"/>
    </row>
    <row r="37" spans="1:10" x14ac:dyDescent="0.25">
      <c r="B37" s="692" t="s">
        <v>1225</v>
      </c>
      <c r="C37" s="692"/>
      <c r="F37" s="693" t="s">
        <v>1226</v>
      </c>
      <c r="G37" s="693"/>
      <c r="H37" s="693" t="s">
        <v>1227</v>
      </c>
      <c r="I37" s="693"/>
    </row>
  </sheetData>
  <mergeCells count="58">
    <mergeCell ref="B37:C37"/>
    <mergeCell ref="F37:G37"/>
    <mergeCell ref="H37:I37"/>
    <mergeCell ref="C27:E27"/>
    <mergeCell ref="H27:J27"/>
    <mergeCell ref="C28:E28"/>
    <mergeCell ref="C29:E29"/>
    <mergeCell ref="C30:E30"/>
    <mergeCell ref="C31:E31"/>
    <mergeCell ref="C32:E32"/>
    <mergeCell ref="C33:E33"/>
    <mergeCell ref="H33:J33"/>
    <mergeCell ref="A35:J35"/>
    <mergeCell ref="A36:J36"/>
    <mergeCell ref="C24:E24"/>
    <mergeCell ref="H24:J24"/>
    <mergeCell ref="C25:E25"/>
    <mergeCell ref="H25:J25"/>
    <mergeCell ref="C26:E26"/>
    <mergeCell ref="H26:J26"/>
    <mergeCell ref="O19:O21"/>
    <mergeCell ref="A20:J20"/>
    <mergeCell ref="A21:J21"/>
    <mergeCell ref="C22:E22"/>
    <mergeCell ref="H22:J22"/>
    <mergeCell ref="C23:E23"/>
    <mergeCell ref="H23:J23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A5:J5"/>
    <mergeCell ref="B7:I7"/>
    <mergeCell ref="B8:G8"/>
    <mergeCell ref="H8:I8"/>
    <mergeCell ref="B9:C10"/>
    <mergeCell ref="D9:F10"/>
    <mergeCell ref="G9:I10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54"/>
  <sheetViews>
    <sheetView topLeftCell="A22" zoomScaleNormal="100" workbookViewId="0">
      <selection activeCell="C29" sqref="C29:E29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10.140625" style="125" bestFit="1" customWidth="1"/>
    <col min="12" max="12" width="10.28515625" style="125" bestFit="1" customWidth="1"/>
    <col min="13" max="13" width="10.140625" style="125" bestFit="1" customWidth="1"/>
    <col min="14" max="14" width="10" style="125" bestFit="1" customWidth="1"/>
    <col min="15" max="16384" width="9.140625" style="125"/>
  </cols>
  <sheetData>
    <row r="5" spans="1:15" ht="15.75" x14ac:dyDescent="0.25">
      <c r="A5" s="682" t="s">
        <v>1355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5" ht="15.75" thickBot="1" x14ac:dyDescent="0.3"/>
    <row r="7" spans="1:15" ht="21.75" customHeight="1" x14ac:dyDescent="0.35">
      <c r="B7" s="589" t="s">
        <v>1356</v>
      </c>
      <c r="C7" s="590"/>
      <c r="D7" s="590"/>
      <c r="E7" s="590"/>
      <c r="F7" s="590"/>
      <c r="G7" s="590"/>
      <c r="H7" s="590"/>
      <c r="I7" s="591"/>
      <c r="L7" s="244"/>
      <c r="M7" s="244"/>
      <c r="N7" s="244"/>
      <c r="O7" s="244"/>
    </row>
    <row r="8" spans="1:15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  <c r="K8" s="244"/>
      <c r="L8" s="244"/>
      <c r="M8" s="244"/>
      <c r="N8" s="244"/>
      <c r="O8" s="244"/>
    </row>
    <row r="9" spans="1:15" x14ac:dyDescent="0.25">
      <c r="B9" s="658"/>
      <c r="C9" s="673"/>
      <c r="D9" s="628" t="s">
        <v>177</v>
      </c>
      <c r="E9" s="694"/>
      <c r="F9" s="628" t="s">
        <v>1253</v>
      </c>
      <c r="G9" s="694"/>
      <c r="H9" s="628" t="s">
        <v>1391</v>
      </c>
      <c r="I9" s="694"/>
      <c r="K9" s="244"/>
      <c r="L9" s="244"/>
      <c r="M9" s="244"/>
      <c r="N9" s="244"/>
      <c r="O9" s="244"/>
    </row>
    <row r="10" spans="1:15" ht="15.75" thickBot="1" x14ac:dyDescent="0.3">
      <c r="B10" s="660"/>
      <c r="C10" s="674"/>
      <c r="D10" s="695"/>
      <c r="E10" s="696"/>
      <c r="F10" s="695"/>
      <c r="G10" s="696"/>
      <c r="H10" s="695"/>
      <c r="I10" s="696"/>
      <c r="K10" s="244"/>
      <c r="L10" s="244"/>
      <c r="M10" s="244"/>
      <c r="N10" s="244"/>
      <c r="O10" s="244"/>
    </row>
    <row r="11" spans="1:15" ht="30.75" customHeight="1" x14ac:dyDescent="0.25">
      <c r="B11" s="583" t="s">
        <v>1357</v>
      </c>
      <c r="C11" s="664"/>
      <c r="D11" s="697">
        <v>569534.31000000006</v>
      </c>
      <c r="E11" s="698"/>
      <c r="F11" s="697">
        <v>345437.63</v>
      </c>
      <c r="G11" s="698"/>
      <c r="H11" s="697">
        <v>135872.68</v>
      </c>
      <c r="I11" s="698"/>
      <c r="K11" s="244"/>
      <c r="L11" s="244"/>
      <c r="M11" s="244"/>
      <c r="N11" s="244"/>
      <c r="O11" s="244"/>
    </row>
    <row r="12" spans="1:15" x14ac:dyDescent="0.25">
      <c r="B12" s="585" t="s">
        <v>3</v>
      </c>
      <c r="C12" s="665"/>
      <c r="D12" s="699">
        <f>219201.13+49846.1+324913.31+6264.8</f>
        <v>600225.34000000008</v>
      </c>
      <c r="E12" s="624"/>
      <c r="F12" s="699">
        <f>446345.94+53006</f>
        <v>499351.94</v>
      </c>
      <c r="G12" s="624"/>
      <c r="H12" s="699">
        <v>0</v>
      </c>
      <c r="I12" s="624"/>
      <c r="K12" s="244"/>
      <c r="L12" s="244"/>
      <c r="M12" s="244"/>
      <c r="N12" s="244"/>
      <c r="O12" s="244"/>
    </row>
    <row r="13" spans="1:15" x14ac:dyDescent="0.25">
      <c r="B13" s="585" t="s">
        <v>625</v>
      </c>
      <c r="C13" s="665"/>
      <c r="D13" s="699">
        <f>6021.84+2030+12308.57</f>
        <v>20360.41</v>
      </c>
      <c r="E13" s="624"/>
      <c r="F13" s="699">
        <f>13884.57</f>
        <v>13884.57</v>
      </c>
      <c r="G13" s="624"/>
      <c r="H13" s="699">
        <v>0</v>
      </c>
      <c r="I13" s="624"/>
      <c r="K13" s="244"/>
      <c r="L13" s="244"/>
      <c r="M13" s="244"/>
      <c r="N13" s="244"/>
      <c r="O13" s="244"/>
    </row>
    <row r="14" spans="1:15" x14ac:dyDescent="0.25">
      <c r="B14" s="585" t="s">
        <v>1254</v>
      </c>
      <c r="C14" s="665"/>
      <c r="D14" s="699">
        <v>20223.080000000002</v>
      </c>
      <c r="E14" s="624"/>
      <c r="F14" s="699">
        <v>0</v>
      </c>
      <c r="G14" s="624"/>
      <c r="H14" s="699">
        <v>3251.37</v>
      </c>
      <c r="I14" s="624"/>
      <c r="L14" s="244"/>
      <c r="M14" s="244"/>
      <c r="N14" s="244"/>
      <c r="O14" s="244"/>
    </row>
    <row r="15" spans="1:15" x14ac:dyDescent="0.25">
      <c r="B15" s="585" t="s">
        <v>996</v>
      </c>
      <c r="C15" s="665"/>
      <c r="D15" s="699">
        <v>0</v>
      </c>
      <c r="E15" s="624"/>
      <c r="F15" s="699">
        <v>100</v>
      </c>
      <c r="G15" s="624"/>
      <c r="H15" s="699">
        <v>0</v>
      </c>
      <c r="I15" s="624"/>
      <c r="L15" s="244"/>
      <c r="M15" s="244"/>
      <c r="N15" s="244"/>
      <c r="O15" s="244"/>
    </row>
    <row r="16" spans="1:15" x14ac:dyDescent="0.25">
      <c r="B16" s="585" t="s">
        <v>1005</v>
      </c>
      <c r="C16" s="665"/>
      <c r="D16" s="699">
        <v>0</v>
      </c>
      <c r="E16" s="624"/>
      <c r="F16" s="699">
        <v>0</v>
      </c>
      <c r="G16" s="624"/>
      <c r="H16" s="699">
        <v>0</v>
      </c>
      <c r="I16" s="624"/>
      <c r="L16" s="244"/>
      <c r="M16" s="244"/>
      <c r="N16" s="244"/>
      <c r="O16" s="244"/>
    </row>
    <row r="17" spans="1:10" x14ac:dyDescent="0.25">
      <c r="B17" s="585" t="s">
        <v>6</v>
      </c>
      <c r="C17" s="665"/>
      <c r="D17" s="699">
        <v>613866.92000000004</v>
      </c>
      <c r="E17" s="624"/>
      <c r="F17" s="699">
        <v>345516.68</v>
      </c>
      <c r="G17" s="624"/>
      <c r="H17" s="699">
        <v>325.14</v>
      </c>
      <c r="I17" s="624"/>
    </row>
    <row r="18" spans="1:10" ht="36.75" customHeight="1" thickBot="1" x14ac:dyDescent="0.3">
      <c r="B18" s="602" t="s">
        <v>1358</v>
      </c>
      <c r="C18" s="679"/>
      <c r="D18" s="700">
        <f>D11+D12+D13+D14+D15+D16-D17</f>
        <v>596476.22000000009</v>
      </c>
      <c r="E18" s="701"/>
      <c r="F18" s="700">
        <f>F11+F12+F13+F14+F15+F16-F17</f>
        <v>513257.46</v>
      </c>
      <c r="G18" s="701"/>
      <c r="H18" s="700">
        <f>H11+H12+H13+H14+H15+H16-H17</f>
        <v>138798.90999999997</v>
      </c>
      <c r="I18" s="701"/>
    </row>
    <row r="19" spans="1:10" ht="15.75" customHeight="1" thickBot="1" x14ac:dyDescent="0.3">
      <c r="D19" s="188"/>
      <c r="E19" s="188"/>
      <c r="F19" s="189"/>
      <c r="G19" s="189"/>
      <c r="H19" s="189"/>
      <c r="I19" s="189"/>
    </row>
    <row r="20" spans="1:10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</row>
    <row r="21" spans="1:10" ht="15.75" thickBot="1" x14ac:dyDescent="0.3">
      <c r="A21" s="632" t="s">
        <v>177</v>
      </c>
      <c r="B21" s="630"/>
      <c r="C21" s="630"/>
      <c r="D21" s="630"/>
      <c r="E21" s="630"/>
      <c r="F21" s="630"/>
      <c r="G21" s="630"/>
      <c r="H21" s="630"/>
      <c r="I21" s="630"/>
      <c r="J21" s="631"/>
    </row>
    <row r="22" spans="1:10" x14ac:dyDescent="0.25">
      <c r="A22" s="268" t="s">
        <v>30</v>
      </c>
      <c r="B22" s="268" t="s">
        <v>31</v>
      </c>
      <c r="C22" s="458" t="s">
        <v>32</v>
      </c>
      <c r="D22" s="683"/>
      <c r="E22" s="683"/>
      <c r="F22" s="268" t="s">
        <v>30</v>
      </c>
      <c r="G22" s="268" t="s">
        <v>31</v>
      </c>
      <c r="H22" s="684" t="s">
        <v>32</v>
      </c>
      <c r="I22" s="685"/>
      <c r="J22" s="686"/>
    </row>
    <row r="23" spans="1:10" ht="14.25" customHeight="1" x14ac:dyDescent="0.25">
      <c r="A23" s="213">
        <v>45659</v>
      </c>
      <c r="B23" s="218">
        <v>509</v>
      </c>
      <c r="C23" s="626" t="s">
        <v>1256</v>
      </c>
      <c r="D23" s="626"/>
      <c r="E23" s="626"/>
      <c r="F23" s="213">
        <v>45670</v>
      </c>
      <c r="G23" s="218">
        <v>325.14</v>
      </c>
      <c r="H23" s="491" t="s">
        <v>1317</v>
      </c>
      <c r="I23" s="512"/>
      <c r="J23" s="543"/>
    </row>
    <row r="24" spans="1:10" ht="14.25" customHeight="1" x14ac:dyDescent="0.25">
      <c r="A24" s="213">
        <v>45659</v>
      </c>
      <c r="B24" s="218">
        <v>71</v>
      </c>
      <c r="C24" s="626" t="s">
        <v>1360</v>
      </c>
      <c r="D24" s="626"/>
      <c r="E24" s="626"/>
      <c r="F24" s="213"/>
      <c r="G24" s="218"/>
      <c r="H24" s="491"/>
      <c r="I24" s="512"/>
      <c r="J24" s="543"/>
    </row>
    <row r="25" spans="1:10" ht="14.25" customHeight="1" x14ac:dyDescent="0.25">
      <c r="A25" s="213">
        <v>45659</v>
      </c>
      <c r="B25" s="218">
        <v>71</v>
      </c>
      <c r="C25" s="626" t="s">
        <v>1348</v>
      </c>
      <c r="D25" s="626"/>
      <c r="E25" s="626"/>
      <c r="F25" s="213"/>
      <c r="G25" s="218"/>
      <c r="H25" s="491"/>
      <c r="I25" s="512"/>
      <c r="J25" s="543"/>
    </row>
    <row r="26" spans="1:10" ht="14.25" customHeight="1" x14ac:dyDescent="0.25">
      <c r="A26" s="213">
        <v>45660</v>
      </c>
      <c r="B26" s="218">
        <v>313648.34999999998</v>
      </c>
      <c r="C26" s="626" t="s">
        <v>1361</v>
      </c>
      <c r="D26" s="626"/>
      <c r="E26" s="626"/>
      <c r="F26" s="213"/>
      <c r="G26" s="219"/>
      <c r="H26" s="650"/>
      <c r="I26" s="639"/>
      <c r="J26" s="640"/>
    </row>
    <row r="27" spans="1:10" ht="14.25" customHeight="1" x14ac:dyDescent="0.25">
      <c r="A27" s="213">
        <v>45660</v>
      </c>
      <c r="B27" s="218">
        <v>34003</v>
      </c>
      <c r="C27" s="482" t="s">
        <v>1263</v>
      </c>
      <c r="D27" s="482"/>
      <c r="E27" s="482"/>
      <c r="F27" s="213"/>
      <c r="G27" s="218"/>
      <c r="H27" s="491"/>
      <c r="I27" s="512"/>
      <c r="J27" s="543"/>
    </row>
    <row r="28" spans="1:10" ht="14.25" customHeight="1" x14ac:dyDescent="0.25">
      <c r="A28" s="213">
        <v>45663</v>
      </c>
      <c r="B28" s="218">
        <v>21339.48</v>
      </c>
      <c r="C28" s="626" t="s">
        <v>1362</v>
      </c>
      <c r="D28" s="626"/>
      <c r="E28" s="626"/>
      <c r="F28" s="213"/>
      <c r="G28" s="233"/>
      <c r="H28" s="491"/>
      <c r="I28" s="512"/>
      <c r="J28" s="543"/>
    </row>
    <row r="29" spans="1:10" ht="14.25" customHeight="1" x14ac:dyDescent="0.25">
      <c r="A29" s="213">
        <v>45663</v>
      </c>
      <c r="B29" s="218">
        <v>8500</v>
      </c>
      <c r="C29" s="626" t="s">
        <v>1351</v>
      </c>
      <c r="D29" s="626"/>
      <c r="E29" s="626"/>
      <c r="F29" s="213"/>
      <c r="G29" s="234"/>
      <c r="H29" s="269"/>
      <c r="I29" s="270"/>
      <c r="J29" s="271"/>
    </row>
    <row r="30" spans="1:10" ht="14.25" customHeight="1" x14ac:dyDescent="0.25">
      <c r="A30" s="213">
        <v>45663</v>
      </c>
      <c r="B30" s="218">
        <v>18000</v>
      </c>
      <c r="C30" s="626" t="s">
        <v>1363</v>
      </c>
      <c r="D30" s="626"/>
      <c r="E30" s="626"/>
      <c r="F30" s="213"/>
      <c r="G30" s="234"/>
      <c r="H30" s="269"/>
      <c r="I30" s="270"/>
      <c r="J30" s="271"/>
    </row>
    <row r="31" spans="1:10" ht="14.25" customHeight="1" x14ac:dyDescent="0.25">
      <c r="A31" s="213">
        <v>45664</v>
      </c>
      <c r="B31" s="218">
        <v>4453.34</v>
      </c>
      <c r="C31" s="626" t="s">
        <v>1364</v>
      </c>
      <c r="D31" s="626"/>
      <c r="E31" s="626"/>
      <c r="F31" s="213"/>
      <c r="G31" s="234"/>
      <c r="H31" s="269"/>
      <c r="I31" s="270"/>
      <c r="J31" s="271"/>
    </row>
    <row r="32" spans="1:10" ht="14.25" customHeight="1" x14ac:dyDescent="0.25">
      <c r="A32" s="213">
        <v>45664</v>
      </c>
      <c r="B32" s="218">
        <v>10112</v>
      </c>
      <c r="C32" s="482" t="s">
        <v>1365</v>
      </c>
      <c r="D32" s="482"/>
      <c r="E32" s="482"/>
      <c r="F32" s="213"/>
      <c r="G32" s="234"/>
      <c r="H32" s="269"/>
      <c r="I32" s="270"/>
      <c r="J32" s="271"/>
    </row>
    <row r="33" spans="1:10" ht="14.25" customHeight="1" x14ac:dyDescent="0.25">
      <c r="A33" s="213">
        <v>45665</v>
      </c>
      <c r="B33" s="218">
        <v>260</v>
      </c>
      <c r="C33" s="482" t="s">
        <v>239</v>
      </c>
      <c r="D33" s="482"/>
      <c r="E33" s="482"/>
      <c r="F33" s="213"/>
      <c r="G33" s="239"/>
      <c r="H33" s="269"/>
      <c r="I33" s="270"/>
      <c r="J33" s="271"/>
    </row>
    <row r="34" spans="1:10" ht="14.25" customHeight="1" x14ac:dyDescent="0.25">
      <c r="A34" s="213">
        <v>45667</v>
      </c>
      <c r="B34" s="218">
        <v>960</v>
      </c>
      <c r="C34" s="626" t="s">
        <v>1366</v>
      </c>
      <c r="D34" s="626"/>
      <c r="E34" s="626"/>
      <c r="F34" s="213"/>
      <c r="G34" s="239"/>
      <c r="H34" s="269"/>
      <c r="I34" s="270"/>
      <c r="J34" s="271"/>
    </row>
    <row r="35" spans="1:10" ht="14.25" customHeight="1" x14ac:dyDescent="0.25">
      <c r="A35" s="213">
        <v>45668</v>
      </c>
      <c r="B35" s="218">
        <v>2201.2600000000002</v>
      </c>
      <c r="C35" s="626" t="s">
        <v>1367</v>
      </c>
      <c r="D35" s="626"/>
      <c r="E35" s="626"/>
      <c r="F35" s="213"/>
      <c r="G35" s="239"/>
      <c r="H35" s="269"/>
      <c r="I35" s="270"/>
      <c r="J35" s="271"/>
    </row>
    <row r="36" spans="1:10" ht="14.25" customHeight="1" x14ac:dyDescent="0.25">
      <c r="A36" s="213">
        <v>45670</v>
      </c>
      <c r="B36" s="218">
        <v>459</v>
      </c>
      <c r="C36" s="482" t="s">
        <v>273</v>
      </c>
      <c r="D36" s="482"/>
      <c r="E36" s="482"/>
      <c r="F36" s="213"/>
      <c r="G36" s="239"/>
      <c r="H36" s="269"/>
      <c r="I36" s="270"/>
      <c r="J36" s="271"/>
    </row>
    <row r="37" spans="1:10" ht="14.25" customHeight="1" x14ac:dyDescent="0.25">
      <c r="A37" s="213">
        <v>45672</v>
      </c>
      <c r="B37" s="218">
        <v>43036.6</v>
      </c>
      <c r="C37" s="626" t="s">
        <v>1368</v>
      </c>
      <c r="D37" s="626"/>
      <c r="E37" s="626"/>
      <c r="F37" s="213"/>
      <c r="G37" s="239"/>
      <c r="H37" s="269"/>
      <c r="I37" s="270"/>
      <c r="J37" s="271"/>
    </row>
    <row r="38" spans="1:10" ht="14.25" customHeight="1" x14ac:dyDescent="0.25">
      <c r="A38" s="213">
        <v>45672</v>
      </c>
      <c r="B38" s="218">
        <v>5000</v>
      </c>
      <c r="C38" s="608" t="s">
        <v>1369</v>
      </c>
      <c r="D38" s="608"/>
      <c r="E38" s="608"/>
      <c r="F38" s="213"/>
      <c r="G38" s="239"/>
      <c r="H38" s="269"/>
      <c r="I38" s="270"/>
      <c r="J38" s="271"/>
    </row>
    <row r="39" spans="1:10" ht="14.25" customHeight="1" x14ac:dyDescent="0.25">
      <c r="A39" s="213">
        <v>45672</v>
      </c>
      <c r="B39" s="218">
        <v>16000</v>
      </c>
      <c r="C39" s="626" t="s">
        <v>1370</v>
      </c>
      <c r="D39" s="626"/>
      <c r="E39" s="626"/>
      <c r="F39" s="213"/>
      <c r="G39" s="239"/>
      <c r="H39" s="269"/>
      <c r="I39" s="270"/>
      <c r="J39" s="271"/>
    </row>
    <row r="40" spans="1:10" ht="14.25" customHeight="1" x14ac:dyDescent="0.25">
      <c r="A40" s="213">
        <v>45674</v>
      </c>
      <c r="B40" s="218">
        <v>10112</v>
      </c>
      <c r="C40" s="482" t="s">
        <v>1371</v>
      </c>
      <c r="D40" s="482"/>
      <c r="E40" s="482"/>
      <c r="F40" s="213"/>
      <c r="G40" s="239"/>
      <c r="H40" s="269"/>
      <c r="I40" s="270"/>
      <c r="J40" s="271"/>
    </row>
    <row r="41" spans="1:10" ht="14.25" customHeight="1" x14ac:dyDescent="0.25">
      <c r="A41" s="213">
        <v>45677</v>
      </c>
      <c r="B41" s="218">
        <v>7380</v>
      </c>
      <c r="C41" s="491" t="s">
        <v>1025</v>
      </c>
      <c r="D41" s="512"/>
      <c r="E41" s="543"/>
      <c r="F41" s="213"/>
      <c r="G41" s="239"/>
      <c r="H41" s="269"/>
      <c r="I41" s="270"/>
      <c r="J41" s="271"/>
    </row>
    <row r="42" spans="1:10" ht="14.25" customHeight="1" x14ac:dyDescent="0.25">
      <c r="A42" s="213">
        <v>45678</v>
      </c>
      <c r="B42" s="218">
        <v>2860.66</v>
      </c>
      <c r="C42" s="626" t="s">
        <v>1372</v>
      </c>
      <c r="D42" s="626"/>
      <c r="E42" s="626"/>
      <c r="F42" s="213"/>
      <c r="G42" s="239"/>
      <c r="H42" s="269"/>
      <c r="I42" s="270"/>
      <c r="J42" s="271"/>
    </row>
    <row r="43" spans="1:10" ht="14.25" customHeight="1" x14ac:dyDescent="0.25">
      <c r="A43" s="213">
        <v>45678</v>
      </c>
      <c r="B43" s="218">
        <v>10000</v>
      </c>
      <c r="C43" s="491" t="s">
        <v>628</v>
      </c>
      <c r="D43" s="512"/>
      <c r="E43" s="543"/>
      <c r="F43" s="213"/>
      <c r="G43" s="239"/>
      <c r="H43" s="269"/>
      <c r="I43" s="270"/>
      <c r="J43" s="271"/>
    </row>
    <row r="44" spans="1:10" ht="14.25" customHeight="1" x14ac:dyDescent="0.25">
      <c r="A44" s="213">
        <v>45678</v>
      </c>
      <c r="B44" s="218">
        <v>378</v>
      </c>
      <c r="C44" s="626" t="s">
        <v>1360</v>
      </c>
      <c r="D44" s="626"/>
      <c r="E44" s="626"/>
      <c r="F44" s="213"/>
      <c r="G44" s="239"/>
      <c r="H44" s="269"/>
      <c r="I44" s="270"/>
      <c r="J44" s="271"/>
    </row>
    <row r="45" spans="1:10" ht="14.25" customHeight="1" x14ac:dyDescent="0.25">
      <c r="A45" s="213">
        <v>45678</v>
      </c>
      <c r="B45" s="218">
        <v>378</v>
      </c>
      <c r="C45" s="626" t="s">
        <v>1348</v>
      </c>
      <c r="D45" s="626"/>
      <c r="E45" s="626"/>
      <c r="F45" s="213"/>
      <c r="G45" s="239"/>
      <c r="H45" s="269"/>
      <c r="I45" s="270"/>
      <c r="J45" s="271"/>
    </row>
    <row r="46" spans="1:10" ht="14.25" customHeight="1" x14ac:dyDescent="0.25">
      <c r="A46" s="213">
        <v>45678</v>
      </c>
      <c r="B46" s="218">
        <v>7000</v>
      </c>
      <c r="C46" s="608" t="s">
        <v>1373</v>
      </c>
      <c r="D46" s="608"/>
      <c r="E46" s="608"/>
      <c r="F46" s="213"/>
      <c r="G46" s="239"/>
      <c r="H46" s="269"/>
      <c r="I46" s="270"/>
      <c r="J46" s="271"/>
    </row>
    <row r="47" spans="1:10" ht="14.25" customHeight="1" x14ac:dyDescent="0.25">
      <c r="A47" s="213">
        <v>45680</v>
      </c>
      <c r="B47" s="218">
        <v>5000</v>
      </c>
      <c r="C47" s="608" t="s">
        <v>1374</v>
      </c>
      <c r="D47" s="608"/>
      <c r="E47" s="608"/>
      <c r="F47" s="213"/>
      <c r="G47" s="239"/>
      <c r="H47" s="269"/>
      <c r="I47" s="270"/>
      <c r="J47" s="271"/>
    </row>
    <row r="48" spans="1:10" ht="14.25" customHeight="1" x14ac:dyDescent="0.25">
      <c r="A48" s="213">
        <v>45684</v>
      </c>
      <c r="B48" s="218">
        <v>2675</v>
      </c>
      <c r="C48" s="491" t="s">
        <v>1025</v>
      </c>
      <c r="D48" s="512"/>
      <c r="E48" s="543"/>
      <c r="F48" s="213"/>
      <c r="G48" s="239"/>
      <c r="H48" s="269"/>
      <c r="I48" s="270"/>
      <c r="J48" s="271"/>
    </row>
    <row r="49" spans="1:10" ht="14.25" customHeight="1" x14ac:dyDescent="0.25">
      <c r="A49" s="213">
        <v>45688</v>
      </c>
      <c r="B49" s="218">
        <v>89459.23</v>
      </c>
      <c r="C49" s="608" t="s">
        <v>343</v>
      </c>
      <c r="D49" s="608"/>
      <c r="E49" s="608"/>
      <c r="F49" s="213"/>
      <c r="G49" s="239"/>
      <c r="H49" s="269"/>
      <c r="I49" s="270"/>
      <c r="J49" s="271"/>
    </row>
    <row r="50" spans="1:10" ht="14.25" customHeight="1" x14ac:dyDescent="0.25">
      <c r="A50" s="213"/>
      <c r="B50" s="218"/>
      <c r="C50" s="482"/>
      <c r="D50" s="482"/>
      <c r="E50" s="482"/>
      <c r="F50" s="213"/>
      <c r="G50" s="239"/>
      <c r="H50" s="269"/>
      <c r="I50" s="270"/>
      <c r="J50" s="271"/>
    </row>
    <row r="52" spans="1:10" ht="21" customHeight="1" x14ac:dyDescent="0.25">
      <c r="A52" s="691" t="s">
        <v>1359</v>
      </c>
      <c r="B52" s="691"/>
      <c r="C52" s="691"/>
      <c r="D52" s="691"/>
      <c r="E52" s="691"/>
      <c r="F52" s="691"/>
      <c r="G52" s="691"/>
      <c r="H52" s="691"/>
      <c r="I52" s="691"/>
      <c r="J52" s="691"/>
    </row>
    <row r="53" spans="1:10" x14ac:dyDescent="0.25">
      <c r="A53" s="692" t="s">
        <v>1224</v>
      </c>
      <c r="B53" s="692"/>
      <c r="C53" s="692"/>
      <c r="D53" s="692"/>
      <c r="E53" s="692"/>
      <c r="F53" s="692"/>
      <c r="G53" s="692"/>
      <c r="H53" s="692"/>
      <c r="I53" s="692"/>
      <c r="J53" s="692"/>
    </row>
    <row r="54" spans="1:10" x14ac:dyDescent="0.25">
      <c r="B54" s="692" t="s">
        <v>1225</v>
      </c>
      <c r="C54" s="692"/>
      <c r="F54" s="693" t="s">
        <v>1226</v>
      </c>
      <c r="G54" s="693"/>
      <c r="H54" s="693" t="s">
        <v>1227</v>
      </c>
      <c r="I54" s="693"/>
    </row>
  </sheetData>
  <mergeCells count="83">
    <mergeCell ref="B54:C54"/>
    <mergeCell ref="F54:G54"/>
    <mergeCell ref="H54:I54"/>
    <mergeCell ref="C39:E39"/>
    <mergeCell ref="C41:E41"/>
    <mergeCell ref="C42:E42"/>
    <mergeCell ref="C43:E43"/>
    <mergeCell ref="C44:E44"/>
    <mergeCell ref="C45:E45"/>
    <mergeCell ref="C46:E46"/>
    <mergeCell ref="A53:J53"/>
    <mergeCell ref="C37:E37"/>
    <mergeCell ref="C38:E38"/>
    <mergeCell ref="C40:E40"/>
    <mergeCell ref="C50:E50"/>
    <mergeCell ref="A52:J52"/>
    <mergeCell ref="C47:E47"/>
    <mergeCell ref="C48:E48"/>
    <mergeCell ref="C49:E49"/>
    <mergeCell ref="C36:E36"/>
    <mergeCell ref="C27:E27"/>
    <mergeCell ref="H27:J27"/>
    <mergeCell ref="C28:E28"/>
    <mergeCell ref="H28:J28"/>
    <mergeCell ref="C29:E29"/>
    <mergeCell ref="C30:E30"/>
    <mergeCell ref="C31:E31"/>
    <mergeCell ref="C32:E32"/>
    <mergeCell ref="C33:E33"/>
    <mergeCell ref="C34:E34"/>
    <mergeCell ref="C35:E35"/>
    <mergeCell ref="C24:E24"/>
    <mergeCell ref="H24:J24"/>
    <mergeCell ref="C25:E25"/>
    <mergeCell ref="H25:J25"/>
    <mergeCell ref="C26:E26"/>
    <mergeCell ref="H26:J26"/>
    <mergeCell ref="A20:J20"/>
    <mergeCell ref="A21:J21"/>
    <mergeCell ref="C22:E22"/>
    <mergeCell ref="H22:J22"/>
    <mergeCell ref="C23:E23"/>
    <mergeCell ref="H23:J23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A5:J5"/>
    <mergeCell ref="B7:I7"/>
    <mergeCell ref="B8:G8"/>
    <mergeCell ref="H8:I8"/>
    <mergeCell ref="B9:C10"/>
    <mergeCell ref="D9:E10"/>
    <mergeCell ref="F9:G10"/>
    <mergeCell ref="H9:I10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37"/>
  <sheetViews>
    <sheetView topLeftCell="A13" zoomScaleNormal="100" workbookViewId="0">
      <selection activeCell="C23" sqref="C23:E23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9.140625" style="125"/>
    <col min="13" max="16" width="9.5703125" style="125" bestFit="1" customWidth="1"/>
    <col min="17" max="16384" width="9.140625" style="125"/>
  </cols>
  <sheetData>
    <row r="5" spans="1:17" ht="15.75" x14ac:dyDescent="0.25">
      <c r="A5" s="682" t="s">
        <v>1375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1376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1252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1381</v>
      </c>
      <c r="C11" s="664"/>
      <c r="D11" s="666">
        <v>161961.38</v>
      </c>
      <c r="E11" s="667"/>
      <c r="F11" s="681"/>
      <c r="G11" s="666">
        <v>0</v>
      </c>
      <c r="H11" s="667"/>
      <c r="I11" s="668"/>
    </row>
    <row r="12" spans="1:17" x14ac:dyDescent="0.25">
      <c r="B12" s="585" t="s">
        <v>3</v>
      </c>
      <c r="C12" s="665"/>
      <c r="D12" s="669">
        <f>24161.33+1755.74</f>
        <v>25917.070000000003</v>
      </c>
      <c r="E12" s="360"/>
      <c r="F12" s="541"/>
      <c r="G12" s="669">
        <v>0</v>
      </c>
      <c r="H12" s="360"/>
      <c r="I12" s="662"/>
      <c r="N12" s="201"/>
      <c r="O12" s="201"/>
      <c r="P12" s="201"/>
      <c r="Q12" s="201"/>
    </row>
    <row r="13" spans="1:17" x14ac:dyDescent="0.25">
      <c r="B13" s="585" t="s">
        <v>1377</v>
      </c>
      <c r="C13" s="665"/>
      <c r="D13" s="669">
        <v>1505</v>
      </c>
      <c r="E13" s="360"/>
      <c r="F13" s="541"/>
      <c r="G13" s="669">
        <v>0</v>
      </c>
      <c r="H13" s="360"/>
      <c r="I13" s="662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0</v>
      </c>
      <c r="H14" s="360"/>
      <c r="I14" s="662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0</v>
      </c>
      <c r="H15" s="360"/>
      <c r="I15" s="662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0</v>
      </c>
      <c r="H16" s="360"/>
      <c r="I16" s="662"/>
    </row>
    <row r="17" spans="1:16" x14ac:dyDescent="0.25">
      <c r="B17" s="585" t="s">
        <v>6</v>
      </c>
      <c r="C17" s="665"/>
      <c r="D17" s="669">
        <v>4635.59</v>
      </c>
      <c r="E17" s="360"/>
      <c r="F17" s="541"/>
      <c r="G17" s="669">
        <v>0</v>
      </c>
      <c r="H17" s="360"/>
      <c r="I17" s="662"/>
      <c r="O17" s="201"/>
    </row>
    <row r="18" spans="1:16" ht="36.75" customHeight="1" thickBot="1" x14ac:dyDescent="0.3">
      <c r="B18" s="602" t="s">
        <v>1382</v>
      </c>
      <c r="C18" s="679"/>
      <c r="D18" s="680">
        <f>D11+D12+D13+D14+D15+D16-D17</f>
        <v>184747.86000000002</v>
      </c>
      <c r="E18" s="422"/>
      <c r="F18" s="636"/>
      <c r="G18" s="680">
        <f>G11+G12+G13+G14+G15+G16-G17</f>
        <v>0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687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0"/>
      <c r="F21" s="630"/>
      <c r="G21" s="630"/>
      <c r="H21" s="630"/>
      <c r="I21" s="630"/>
      <c r="J21" s="631"/>
      <c r="M21" s="201"/>
      <c r="O21" s="687"/>
    </row>
    <row r="22" spans="1:16" x14ac:dyDescent="0.25">
      <c r="A22" s="272" t="s">
        <v>30</v>
      </c>
      <c r="B22" s="272" t="s">
        <v>31</v>
      </c>
      <c r="C22" s="458" t="s">
        <v>32</v>
      </c>
      <c r="D22" s="683"/>
      <c r="E22" s="683"/>
      <c r="F22" s="272" t="s">
        <v>30</v>
      </c>
      <c r="G22" s="272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45714</v>
      </c>
      <c r="B23" s="218">
        <v>4635.59</v>
      </c>
      <c r="C23" s="491" t="s">
        <v>776</v>
      </c>
      <c r="D23" s="512"/>
      <c r="E23" s="543"/>
      <c r="F23" s="213"/>
      <c r="G23" s="218"/>
      <c r="H23" s="491"/>
      <c r="I23" s="512"/>
      <c r="J23" s="543"/>
    </row>
    <row r="24" spans="1:16" ht="14.25" customHeight="1" x14ac:dyDescent="0.25">
      <c r="A24" s="213"/>
      <c r="B24" s="218"/>
      <c r="C24" s="626"/>
      <c r="D24" s="626"/>
      <c r="E24" s="626"/>
      <c r="F24" s="213"/>
      <c r="G24" s="218"/>
      <c r="H24" s="491"/>
      <c r="I24" s="512"/>
      <c r="J24" s="543"/>
    </row>
    <row r="25" spans="1:16" ht="14.25" customHeight="1" x14ac:dyDescent="0.25">
      <c r="A25" s="213"/>
      <c r="B25" s="218"/>
      <c r="C25" s="491"/>
      <c r="D25" s="512"/>
      <c r="E25" s="543"/>
      <c r="F25" s="213"/>
      <c r="G25" s="218"/>
      <c r="H25" s="491"/>
      <c r="I25" s="512"/>
      <c r="J25" s="543"/>
    </row>
    <row r="26" spans="1:16" ht="14.25" customHeight="1" x14ac:dyDescent="0.25">
      <c r="A26" s="213"/>
      <c r="B26" s="218"/>
      <c r="C26" s="626"/>
      <c r="D26" s="626"/>
      <c r="E26" s="626"/>
      <c r="F26" s="213"/>
      <c r="G26" s="219"/>
      <c r="H26" s="650"/>
      <c r="I26" s="639"/>
      <c r="J26" s="640"/>
    </row>
    <row r="27" spans="1:16" ht="14.25" customHeight="1" x14ac:dyDescent="0.25">
      <c r="A27" s="213"/>
      <c r="B27" s="219"/>
      <c r="C27" s="491"/>
      <c r="D27" s="512"/>
      <c r="E27" s="543"/>
      <c r="F27" s="213"/>
      <c r="G27" s="218"/>
      <c r="H27" s="491"/>
      <c r="I27" s="512"/>
      <c r="J27" s="543"/>
    </row>
    <row r="28" spans="1:16" ht="13.5" customHeight="1" x14ac:dyDescent="0.25">
      <c r="A28" s="213"/>
      <c r="B28" s="231"/>
      <c r="C28" s="482"/>
      <c r="D28" s="482"/>
      <c r="E28" s="482"/>
      <c r="F28" s="213"/>
      <c r="G28" s="218"/>
      <c r="H28" s="273"/>
      <c r="I28" s="274"/>
      <c r="J28" s="275"/>
    </row>
    <row r="29" spans="1:16" ht="13.5" customHeight="1" x14ac:dyDescent="0.25">
      <c r="A29" s="213"/>
      <c r="B29" s="219"/>
      <c r="C29" s="626"/>
      <c r="D29" s="626"/>
      <c r="E29" s="626"/>
      <c r="F29" s="213"/>
      <c r="G29" s="218"/>
      <c r="H29" s="273"/>
      <c r="I29" s="274"/>
      <c r="J29" s="275"/>
    </row>
    <row r="30" spans="1:16" ht="13.5" customHeight="1" x14ac:dyDescent="0.25">
      <c r="A30" s="213"/>
      <c r="B30" s="231"/>
      <c r="C30" s="482"/>
      <c r="D30" s="482"/>
      <c r="E30" s="482"/>
      <c r="F30" s="213"/>
      <c r="G30" s="218"/>
      <c r="H30" s="273"/>
      <c r="I30" s="274"/>
      <c r="J30" s="275"/>
    </row>
    <row r="31" spans="1:16" ht="13.5" customHeight="1" x14ac:dyDescent="0.25">
      <c r="A31" s="213"/>
      <c r="B31" s="218"/>
      <c r="C31" s="626"/>
      <c r="D31" s="626"/>
      <c r="E31" s="626"/>
      <c r="F31" s="213"/>
      <c r="G31" s="218"/>
      <c r="H31" s="273"/>
      <c r="I31" s="274"/>
      <c r="J31" s="275"/>
    </row>
    <row r="32" spans="1:16" ht="13.5" customHeight="1" x14ac:dyDescent="0.25">
      <c r="A32" s="213"/>
      <c r="B32" s="218"/>
      <c r="C32" s="491"/>
      <c r="D32" s="512"/>
      <c r="E32" s="543"/>
      <c r="F32" s="213"/>
      <c r="G32" s="218"/>
      <c r="H32" s="273"/>
      <c r="I32" s="274"/>
      <c r="J32" s="275"/>
    </row>
    <row r="33" spans="1:10" ht="13.5" customHeight="1" x14ac:dyDescent="0.25">
      <c r="A33" s="213"/>
      <c r="B33" s="218"/>
      <c r="C33" s="482"/>
      <c r="D33" s="482"/>
      <c r="E33" s="482"/>
      <c r="F33" s="213"/>
      <c r="G33" s="218"/>
      <c r="H33" s="491"/>
      <c r="I33" s="512"/>
      <c r="J33" s="543"/>
    </row>
    <row r="35" spans="1:10" ht="21" customHeight="1" x14ac:dyDescent="0.25">
      <c r="A35" s="691" t="s">
        <v>1383</v>
      </c>
      <c r="B35" s="691"/>
      <c r="C35" s="691"/>
      <c r="D35" s="691"/>
      <c r="E35" s="691"/>
      <c r="F35" s="691"/>
      <c r="G35" s="691"/>
      <c r="H35" s="691"/>
      <c r="I35" s="691"/>
      <c r="J35" s="691"/>
    </row>
    <row r="36" spans="1:10" x14ac:dyDescent="0.25">
      <c r="A36" s="692" t="s">
        <v>1378</v>
      </c>
      <c r="B36" s="692"/>
      <c r="C36" s="692"/>
      <c r="D36" s="692"/>
      <c r="E36" s="692"/>
      <c r="F36" s="692"/>
      <c r="G36" s="692"/>
      <c r="H36" s="692"/>
      <c r="I36" s="692"/>
      <c r="J36" s="692"/>
    </row>
    <row r="37" spans="1:10" x14ac:dyDescent="0.25">
      <c r="B37" s="693" t="s">
        <v>1379</v>
      </c>
      <c r="C37" s="693"/>
      <c r="F37" s="693" t="s">
        <v>1226</v>
      </c>
      <c r="G37" s="693"/>
      <c r="H37" s="693" t="s">
        <v>1380</v>
      </c>
      <c r="I37" s="693"/>
    </row>
  </sheetData>
  <mergeCells count="58">
    <mergeCell ref="A5:J5"/>
    <mergeCell ref="B7:I7"/>
    <mergeCell ref="B8:G8"/>
    <mergeCell ref="H8:I8"/>
    <mergeCell ref="B9:C10"/>
    <mergeCell ref="D9:F10"/>
    <mergeCell ref="G9:I10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14:C14"/>
    <mergeCell ref="D14:F14"/>
    <mergeCell ref="G14:I14"/>
    <mergeCell ref="B15:C15"/>
    <mergeCell ref="D15:F15"/>
    <mergeCell ref="G15:I15"/>
    <mergeCell ref="B16:C16"/>
    <mergeCell ref="D16:F16"/>
    <mergeCell ref="G16:I16"/>
    <mergeCell ref="C23:E23"/>
    <mergeCell ref="H23:J23"/>
    <mergeCell ref="B17:C17"/>
    <mergeCell ref="D17:F17"/>
    <mergeCell ref="G17:I17"/>
    <mergeCell ref="B18:C18"/>
    <mergeCell ref="D18:F18"/>
    <mergeCell ref="G18:I18"/>
    <mergeCell ref="O19:O21"/>
    <mergeCell ref="A20:J20"/>
    <mergeCell ref="A21:J21"/>
    <mergeCell ref="C22:E22"/>
    <mergeCell ref="H22:J22"/>
    <mergeCell ref="C24:E24"/>
    <mergeCell ref="H24:J24"/>
    <mergeCell ref="C25:E25"/>
    <mergeCell ref="H25:J25"/>
    <mergeCell ref="C26:E26"/>
    <mergeCell ref="H26:J26"/>
    <mergeCell ref="B37:C37"/>
    <mergeCell ref="F37:G37"/>
    <mergeCell ref="H37:I37"/>
    <mergeCell ref="C27:E27"/>
    <mergeCell ref="H27:J27"/>
    <mergeCell ref="C28:E28"/>
    <mergeCell ref="C29:E29"/>
    <mergeCell ref="C30:E30"/>
    <mergeCell ref="C31:E31"/>
    <mergeCell ref="C32:E32"/>
    <mergeCell ref="C33:E33"/>
    <mergeCell ref="H33:J33"/>
    <mergeCell ref="A35:J35"/>
    <mergeCell ref="A36:J36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6"/>
  <sheetViews>
    <sheetView topLeftCell="A16" zoomScaleNormal="100" workbookViewId="0">
      <selection activeCell="C41" sqref="C41:E41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10.140625" style="125" bestFit="1" customWidth="1"/>
    <col min="12" max="12" width="10" style="125" bestFit="1" customWidth="1"/>
    <col min="13" max="16384" width="9.140625" style="125"/>
  </cols>
  <sheetData>
    <row r="5" spans="1:13" ht="15.75" x14ac:dyDescent="0.25">
      <c r="A5" s="682" t="s">
        <v>1375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3" ht="15.75" thickBot="1" x14ac:dyDescent="0.3"/>
    <row r="7" spans="1:13" ht="21.75" customHeight="1" x14ac:dyDescent="0.35">
      <c r="B7" s="589" t="s">
        <v>1376</v>
      </c>
      <c r="C7" s="590"/>
      <c r="D7" s="590"/>
      <c r="E7" s="590"/>
      <c r="F7" s="590"/>
      <c r="G7" s="590"/>
      <c r="H7" s="590"/>
      <c r="I7" s="591"/>
      <c r="K7" s="244"/>
      <c r="L7" s="244"/>
      <c r="M7" s="244"/>
    </row>
    <row r="8" spans="1:13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  <c r="K8" s="244"/>
      <c r="L8" s="244"/>
      <c r="M8" s="244"/>
    </row>
    <row r="9" spans="1:13" x14ac:dyDescent="0.25">
      <c r="B9" s="658"/>
      <c r="C9" s="673"/>
      <c r="D9" s="628" t="s">
        <v>177</v>
      </c>
      <c r="E9" s="694"/>
      <c r="F9" s="628" t="s">
        <v>1253</v>
      </c>
      <c r="G9" s="694"/>
      <c r="H9" s="628" t="s">
        <v>1391</v>
      </c>
      <c r="I9" s="694"/>
      <c r="K9" s="244"/>
      <c r="L9" s="244"/>
      <c r="M9" s="244"/>
    </row>
    <row r="10" spans="1:13" ht="15.75" thickBot="1" x14ac:dyDescent="0.3">
      <c r="B10" s="660"/>
      <c r="C10" s="674"/>
      <c r="D10" s="695"/>
      <c r="E10" s="696"/>
      <c r="F10" s="695"/>
      <c r="G10" s="696"/>
      <c r="H10" s="695"/>
      <c r="I10" s="696"/>
      <c r="K10" s="244"/>
      <c r="L10" s="244"/>
      <c r="M10" s="244"/>
    </row>
    <row r="11" spans="1:13" ht="30.75" customHeight="1" x14ac:dyDescent="0.25">
      <c r="B11" s="583" t="s">
        <v>1381</v>
      </c>
      <c r="C11" s="664"/>
      <c r="D11" s="697">
        <v>596476.22</v>
      </c>
      <c r="E11" s="698"/>
      <c r="F11" s="697">
        <v>513257.46</v>
      </c>
      <c r="G11" s="698"/>
      <c r="H11" s="697">
        <v>138798.91</v>
      </c>
      <c r="I11" s="698"/>
      <c r="K11" s="244"/>
      <c r="L11" s="244"/>
      <c r="M11" s="244"/>
    </row>
    <row r="12" spans="1:13" x14ac:dyDescent="0.25">
      <c r="B12" s="585" t="s">
        <v>3</v>
      </c>
      <c r="C12" s="665"/>
      <c r="D12" s="699">
        <f>258400.8+27918.32+387529.14+50348</f>
        <v>724196.26</v>
      </c>
      <c r="E12" s="624"/>
      <c r="F12" s="699">
        <f>351235.23+40035.83</f>
        <v>391271.06</v>
      </c>
      <c r="G12" s="624"/>
      <c r="H12" s="699">
        <v>0</v>
      </c>
      <c r="I12" s="624"/>
      <c r="K12" s="244"/>
      <c r="L12" s="244"/>
      <c r="M12" s="244"/>
    </row>
    <row r="13" spans="1:13" x14ac:dyDescent="0.25">
      <c r="B13" s="585" t="s">
        <v>1377</v>
      </c>
      <c r="C13" s="665"/>
      <c r="D13" s="699">
        <f>3637.13+11321.46</f>
        <v>14958.59</v>
      </c>
      <c r="E13" s="624"/>
      <c r="F13" s="699">
        <f>1749.4+7962.93</f>
        <v>9712.33</v>
      </c>
      <c r="G13" s="624"/>
      <c r="H13" s="699">
        <v>0</v>
      </c>
      <c r="I13" s="624"/>
      <c r="K13" s="244"/>
      <c r="L13" s="244"/>
      <c r="M13" s="244"/>
    </row>
    <row r="14" spans="1:13" x14ac:dyDescent="0.25">
      <c r="B14" s="585" t="s">
        <v>1254</v>
      </c>
      <c r="C14" s="665"/>
      <c r="D14" s="699">
        <v>0</v>
      </c>
      <c r="E14" s="624"/>
      <c r="F14" s="699">
        <v>0</v>
      </c>
      <c r="G14" s="624"/>
      <c r="H14" s="699">
        <v>3327.37</v>
      </c>
      <c r="I14" s="624"/>
      <c r="K14" s="244"/>
      <c r="L14" s="244"/>
      <c r="M14" s="244"/>
    </row>
    <row r="15" spans="1:13" x14ac:dyDescent="0.25">
      <c r="B15" s="585" t="s">
        <v>996</v>
      </c>
      <c r="C15" s="665"/>
      <c r="D15" s="699">
        <v>100</v>
      </c>
      <c r="E15" s="624"/>
      <c r="F15" s="699">
        <v>200</v>
      </c>
      <c r="G15" s="624"/>
      <c r="H15" s="699">
        <v>0</v>
      </c>
      <c r="I15" s="624"/>
      <c r="K15" s="244"/>
      <c r="L15" s="244"/>
      <c r="M15" s="244"/>
    </row>
    <row r="16" spans="1:13" x14ac:dyDescent="0.25">
      <c r="B16" s="585" t="s">
        <v>1005</v>
      </c>
      <c r="C16" s="665"/>
      <c r="D16" s="699">
        <v>0</v>
      </c>
      <c r="E16" s="624"/>
      <c r="F16" s="699">
        <v>0</v>
      </c>
      <c r="G16" s="624"/>
      <c r="H16" s="699">
        <v>0</v>
      </c>
      <c r="I16" s="624"/>
      <c r="K16" s="244"/>
      <c r="L16" s="244"/>
      <c r="M16" s="244"/>
    </row>
    <row r="17" spans="1:10" x14ac:dyDescent="0.25">
      <c r="B17" s="585" t="s">
        <v>6</v>
      </c>
      <c r="C17" s="665"/>
      <c r="D17" s="699">
        <v>632121.59</v>
      </c>
      <c r="E17" s="624"/>
      <c r="F17" s="699">
        <v>449298.6</v>
      </c>
      <c r="G17" s="624"/>
      <c r="H17" s="699">
        <v>332.74</v>
      </c>
      <c r="I17" s="624"/>
    </row>
    <row r="18" spans="1:10" ht="36.75" customHeight="1" thickBot="1" x14ac:dyDescent="0.3">
      <c r="B18" s="602" t="s">
        <v>1382</v>
      </c>
      <c r="C18" s="679"/>
      <c r="D18" s="700">
        <f>D11+D12+D13+D14+D15+D16-D17</f>
        <v>703609.4800000001</v>
      </c>
      <c r="E18" s="701"/>
      <c r="F18" s="700">
        <f>F11+F12+F13+F14+F15+F16-F17</f>
        <v>465142.25</v>
      </c>
      <c r="G18" s="701"/>
      <c r="H18" s="700">
        <f>H11+H12+H13+H14+H15+H16-H17</f>
        <v>141793.54</v>
      </c>
      <c r="I18" s="701"/>
    </row>
    <row r="19" spans="1:10" ht="15.75" customHeight="1" thickBot="1" x14ac:dyDescent="0.3">
      <c r="D19" s="188"/>
      <c r="E19" s="188"/>
      <c r="F19" s="189"/>
      <c r="G19" s="189"/>
      <c r="H19" s="189"/>
      <c r="I19" s="189"/>
    </row>
    <row r="20" spans="1:10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</row>
    <row r="21" spans="1:10" ht="15.75" thickBot="1" x14ac:dyDescent="0.3">
      <c r="A21" s="632" t="s">
        <v>177</v>
      </c>
      <c r="B21" s="630"/>
      <c r="C21" s="630"/>
      <c r="D21" s="630"/>
      <c r="E21" s="630"/>
      <c r="F21" s="630"/>
      <c r="G21" s="630"/>
      <c r="H21" s="630"/>
      <c r="I21" s="630"/>
      <c r="J21" s="631"/>
    </row>
    <row r="22" spans="1:10" x14ac:dyDescent="0.25">
      <c r="A22" s="272" t="s">
        <v>30</v>
      </c>
      <c r="B22" s="272" t="s">
        <v>31</v>
      </c>
      <c r="C22" s="458" t="s">
        <v>32</v>
      </c>
      <c r="D22" s="683"/>
      <c r="E22" s="683"/>
      <c r="F22" s="272" t="s">
        <v>30</v>
      </c>
      <c r="G22" s="272" t="s">
        <v>31</v>
      </c>
      <c r="H22" s="684" t="s">
        <v>32</v>
      </c>
      <c r="I22" s="685"/>
      <c r="J22" s="686"/>
    </row>
    <row r="23" spans="1:10" ht="14.25" customHeight="1" x14ac:dyDescent="0.25">
      <c r="A23" s="213">
        <v>45691</v>
      </c>
      <c r="B23" s="218">
        <v>509</v>
      </c>
      <c r="C23" s="626" t="s">
        <v>1256</v>
      </c>
      <c r="D23" s="626"/>
      <c r="E23" s="626"/>
      <c r="F23" s="213">
        <v>45705</v>
      </c>
      <c r="G23" s="218">
        <v>332.74</v>
      </c>
      <c r="H23" s="491" t="s">
        <v>1317</v>
      </c>
      <c r="I23" s="512"/>
      <c r="J23" s="543"/>
    </row>
    <row r="24" spans="1:10" ht="14.25" customHeight="1" x14ac:dyDescent="0.25">
      <c r="A24" s="213">
        <v>45693</v>
      </c>
      <c r="B24" s="218">
        <v>325592.59000000003</v>
      </c>
      <c r="C24" s="626" t="s">
        <v>1419</v>
      </c>
      <c r="D24" s="626"/>
      <c r="E24" s="626"/>
      <c r="F24" s="213"/>
      <c r="G24" s="218"/>
      <c r="H24" s="491"/>
      <c r="I24" s="512"/>
      <c r="J24" s="543"/>
    </row>
    <row r="25" spans="1:10" ht="14.25" customHeight="1" x14ac:dyDescent="0.25">
      <c r="A25" s="213">
        <v>45693</v>
      </c>
      <c r="B25" s="218">
        <v>44209.33</v>
      </c>
      <c r="C25" s="482" t="s">
        <v>1263</v>
      </c>
      <c r="D25" s="482"/>
      <c r="E25" s="482"/>
      <c r="F25" s="213"/>
      <c r="G25" s="218"/>
      <c r="H25" s="491"/>
      <c r="I25" s="512"/>
      <c r="J25" s="543"/>
    </row>
    <row r="26" spans="1:10" ht="14.25" customHeight="1" x14ac:dyDescent="0.25">
      <c r="A26" s="213">
        <v>45693</v>
      </c>
      <c r="B26" s="218">
        <v>2201.2600000000002</v>
      </c>
      <c r="C26" s="626" t="s">
        <v>1385</v>
      </c>
      <c r="D26" s="626"/>
      <c r="E26" s="626"/>
      <c r="F26" s="213"/>
      <c r="G26" s="219"/>
      <c r="H26" s="650"/>
      <c r="I26" s="639"/>
      <c r="J26" s="640"/>
    </row>
    <row r="27" spans="1:10" ht="14.25" customHeight="1" x14ac:dyDescent="0.25">
      <c r="A27" s="213">
        <v>45693</v>
      </c>
      <c r="B27" s="218">
        <v>12500</v>
      </c>
      <c r="C27" s="626" t="s">
        <v>1386</v>
      </c>
      <c r="D27" s="626"/>
      <c r="E27" s="626"/>
      <c r="F27" s="213"/>
      <c r="G27" s="218"/>
      <c r="H27" s="491"/>
      <c r="I27" s="512"/>
      <c r="J27" s="543"/>
    </row>
    <row r="28" spans="1:10" ht="14.25" customHeight="1" x14ac:dyDescent="0.25">
      <c r="A28" s="213">
        <v>45694</v>
      </c>
      <c r="B28" s="218">
        <v>6968.48</v>
      </c>
      <c r="C28" s="608" t="s">
        <v>1387</v>
      </c>
      <c r="D28" s="608"/>
      <c r="E28" s="608"/>
      <c r="F28" s="213"/>
      <c r="G28" s="233"/>
      <c r="H28" s="491"/>
      <c r="I28" s="512"/>
      <c r="J28" s="543"/>
    </row>
    <row r="29" spans="1:10" ht="14.25" customHeight="1" x14ac:dyDescent="0.25">
      <c r="A29" s="213">
        <v>45694</v>
      </c>
      <c r="B29" s="218">
        <v>21600</v>
      </c>
      <c r="C29" s="626" t="s">
        <v>1388</v>
      </c>
      <c r="D29" s="626"/>
      <c r="E29" s="626"/>
      <c r="F29" s="213"/>
      <c r="G29" s="234"/>
      <c r="H29" s="273"/>
      <c r="I29" s="274"/>
      <c r="J29" s="275"/>
    </row>
    <row r="30" spans="1:10" ht="14.25" customHeight="1" x14ac:dyDescent="0.25">
      <c r="A30" s="213">
        <v>45695</v>
      </c>
      <c r="B30" s="218">
        <v>120</v>
      </c>
      <c r="C30" s="482" t="s">
        <v>239</v>
      </c>
      <c r="D30" s="482"/>
      <c r="E30" s="482"/>
      <c r="F30" s="213"/>
      <c r="G30" s="234"/>
      <c r="H30" s="273"/>
      <c r="I30" s="274"/>
      <c r="J30" s="275"/>
    </row>
    <row r="31" spans="1:10" ht="14.25" customHeight="1" x14ac:dyDescent="0.25">
      <c r="A31" s="213">
        <v>45699</v>
      </c>
      <c r="B31" s="218">
        <v>459</v>
      </c>
      <c r="C31" s="482" t="s">
        <v>273</v>
      </c>
      <c r="D31" s="482"/>
      <c r="E31" s="482"/>
      <c r="F31" s="213"/>
      <c r="G31" s="234"/>
      <c r="H31" s="273"/>
      <c r="I31" s="274"/>
      <c r="J31" s="275"/>
    </row>
    <row r="32" spans="1:10" ht="14.25" customHeight="1" x14ac:dyDescent="0.25">
      <c r="A32" s="213">
        <v>45700</v>
      </c>
      <c r="B32" s="218">
        <v>10000</v>
      </c>
      <c r="C32" s="491" t="s">
        <v>628</v>
      </c>
      <c r="D32" s="512"/>
      <c r="E32" s="543"/>
      <c r="F32" s="213"/>
      <c r="G32" s="234"/>
      <c r="H32" s="273"/>
      <c r="I32" s="274"/>
      <c r="J32" s="275"/>
    </row>
    <row r="33" spans="1:10" ht="14.25" customHeight="1" x14ac:dyDescent="0.25">
      <c r="A33" s="213">
        <v>45702</v>
      </c>
      <c r="B33" s="218">
        <v>50000</v>
      </c>
      <c r="C33" s="626" t="s">
        <v>1389</v>
      </c>
      <c r="D33" s="626"/>
      <c r="E33" s="626"/>
      <c r="F33" s="213"/>
      <c r="G33" s="239"/>
      <c r="H33" s="273"/>
      <c r="I33" s="274"/>
      <c r="J33" s="275"/>
    </row>
    <row r="34" spans="1:10" ht="14.25" customHeight="1" x14ac:dyDescent="0.25">
      <c r="A34" s="213">
        <v>45705</v>
      </c>
      <c r="B34" s="218">
        <v>6520</v>
      </c>
      <c r="C34" s="491" t="s">
        <v>1025</v>
      </c>
      <c r="D34" s="512"/>
      <c r="E34" s="543"/>
      <c r="F34" s="213"/>
      <c r="G34" s="239"/>
      <c r="H34" s="273"/>
      <c r="I34" s="274"/>
      <c r="J34" s="275"/>
    </row>
    <row r="35" spans="1:10" ht="14.25" customHeight="1" x14ac:dyDescent="0.25">
      <c r="A35" s="213">
        <v>45708</v>
      </c>
      <c r="B35" s="218">
        <v>2760</v>
      </c>
      <c r="C35" s="491" t="s">
        <v>1025</v>
      </c>
      <c r="D35" s="512"/>
      <c r="E35" s="543"/>
      <c r="F35" s="213"/>
      <c r="G35" s="239"/>
      <c r="H35" s="273"/>
      <c r="I35" s="274"/>
      <c r="J35" s="275"/>
    </row>
    <row r="36" spans="1:10" ht="14.25" customHeight="1" x14ac:dyDescent="0.25">
      <c r="A36" s="213">
        <v>45709</v>
      </c>
      <c r="B36" s="218">
        <v>505.4</v>
      </c>
      <c r="C36" s="626" t="s">
        <v>1360</v>
      </c>
      <c r="D36" s="626"/>
      <c r="E36" s="626"/>
      <c r="F36" s="213"/>
      <c r="G36" s="239"/>
      <c r="H36" s="273"/>
      <c r="I36" s="274"/>
      <c r="J36" s="275"/>
    </row>
    <row r="37" spans="1:10" ht="14.25" customHeight="1" x14ac:dyDescent="0.25">
      <c r="A37" s="213">
        <v>45709</v>
      </c>
      <c r="B37" s="218">
        <v>505.4</v>
      </c>
      <c r="C37" s="626" t="s">
        <v>1348</v>
      </c>
      <c r="D37" s="626"/>
      <c r="E37" s="626"/>
      <c r="F37" s="213"/>
      <c r="G37" s="239"/>
      <c r="H37" s="273"/>
      <c r="I37" s="274"/>
      <c r="J37" s="275"/>
    </row>
    <row r="38" spans="1:10" ht="14.25" customHeight="1" x14ac:dyDescent="0.25">
      <c r="A38" s="213">
        <v>45709</v>
      </c>
      <c r="B38" s="218">
        <v>25000</v>
      </c>
      <c r="C38" s="491" t="s">
        <v>628</v>
      </c>
      <c r="D38" s="512"/>
      <c r="E38" s="543"/>
      <c r="F38" s="213"/>
      <c r="G38" s="239"/>
      <c r="H38" s="273"/>
      <c r="I38" s="274"/>
      <c r="J38" s="275"/>
    </row>
    <row r="39" spans="1:10" ht="14.25" customHeight="1" x14ac:dyDescent="0.25">
      <c r="A39" s="213">
        <v>45716</v>
      </c>
      <c r="B39" s="218">
        <v>102834.74</v>
      </c>
      <c r="C39" s="608" t="s">
        <v>343</v>
      </c>
      <c r="D39" s="608"/>
      <c r="E39" s="608"/>
      <c r="F39" s="213"/>
      <c r="G39" s="239"/>
      <c r="H39" s="273"/>
      <c r="I39" s="274"/>
      <c r="J39" s="275"/>
    </row>
    <row r="40" spans="1:10" ht="14.25" customHeight="1" x14ac:dyDescent="0.25">
      <c r="A40" s="213">
        <v>45716</v>
      </c>
      <c r="B40" s="218">
        <v>16750</v>
      </c>
      <c r="C40" s="626" t="s">
        <v>1353</v>
      </c>
      <c r="D40" s="626"/>
      <c r="E40" s="626"/>
      <c r="F40" s="213"/>
      <c r="G40" s="239"/>
      <c r="H40" s="273"/>
      <c r="I40" s="274"/>
      <c r="J40" s="275"/>
    </row>
    <row r="41" spans="1:10" ht="14.25" customHeight="1" x14ac:dyDescent="0.25">
      <c r="A41" s="213">
        <v>45716</v>
      </c>
      <c r="B41" s="218">
        <v>3080</v>
      </c>
      <c r="C41" s="626" t="s">
        <v>1390</v>
      </c>
      <c r="D41" s="626"/>
      <c r="E41" s="626"/>
      <c r="F41" s="213"/>
      <c r="G41" s="239"/>
      <c r="H41" s="273"/>
      <c r="I41" s="274"/>
      <c r="J41" s="275"/>
    </row>
    <row r="42" spans="1:10" ht="14.25" customHeight="1" x14ac:dyDescent="0.25">
      <c r="A42" s="213">
        <v>45716</v>
      </c>
      <c r="B42" s="218">
        <v>6.39</v>
      </c>
      <c r="C42" s="626" t="s">
        <v>217</v>
      </c>
      <c r="D42" s="626"/>
      <c r="E42" s="626"/>
      <c r="F42" s="213"/>
      <c r="G42" s="239"/>
      <c r="H42" s="273"/>
      <c r="I42" s="274"/>
      <c r="J42" s="275"/>
    </row>
    <row r="44" spans="1:10" ht="21" customHeight="1" x14ac:dyDescent="0.25">
      <c r="A44" s="691" t="s">
        <v>1383</v>
      </c>
      <c r="B44" s="691"/>
      <c r="C44" s="691"/>
      <c r="D44" s="691"/>
      <c r="E44" s="691"/>
      <c r="F44" s="691"/>
      <c r="G44" s="691"/>
      <c r="H44" s="691"/>
      <c r="I44" s="691"/>
      <c r="J44" s="691"/>
    </row>
    <row r="45" spans="1:10" x14ac:dyDescent="0.25">
      <c r="A45" s="692" t="s">
        <v>1378</v>
      </c>
      <c r="B45" s="692"/>
      <c r="C45" s="692"/>
      <c r="D45" s="692"/>
      <c r="E45" s="692"/>
      <c r="F45" s="692"/>
      <c r="G45" s="692"/>
      <c r="H45" s="692"/>
      <c r="I45" s="692"/>
      <c r="J45" s="692"/>
    </row>
    <row r="46" spans="1:10" x14ac:dyDescent="0.25">
      <c r="B46" s="693" t="s">
        <v>1379</v>
      </c>
      <c r="C46" s="693"/>
      <c r="F46" s="693" t="s">
        <v>1226</v>
      </c>
      <c r="G46" s="693"/>
      <c r="H46" s="693" t="s">
        <v>1384</v>
      </c>
      <c r="I46" s="693"/>
    </row>
  </sheetData>
  <mergeCells count="75">
    <mergeCell ref="A5:J5"/>
    <mergeCell ref="B7:I7"/>
    <mergeCell ref="B8:G8"/>
    <mergeCell ref="H8:I8"/>
    <mergeCell ref="B9:C10"/>
    <mergeCell ref="D9:E10"/>
    <mergeCell ref="F9:G10"/>
    <mergeCell ref="H9:I10"/>
    <mergeCell ref="B11:C11"/>
    <mergeCell ref="D11:E11"/>
    <mergeCell ref="F11:G11"/>
    <mergeCell ref="H11:I11"/>
    <mergeCell ref="B12:C12"/>
    <mergeCell ref="D12:E12"/>
    <mergeCell ref="F12:G12"/>
    <mergeCell ref="H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A20:J20"/>
    <mergeCell ref="A21:J21"/>
    <mergeCell ref="C22:E22"/>
    <mergeCell ref="H22:J22"/>
    <mergeCell ref="C23:E23"/>
    <mergeCell ref="H23:J23"/>
    <mergeCell ref="C30:E30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C29:E29"/>
    <mergeCell ref="C42:E42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A44:J44"/>
    <mergeCell ref="A45:J45"/>
    <mergeCell ref="B46:C46"/>
    <mergeCell ref="F46:G46"/>
    <mergeCell ref="H46:I46"/>
  </mergeCells>
  <pageMargins left="0.7" right="0.7" top="0.75" bottom="0.75" header="0.3" footer="0.3"/>
  <pageSetup paperSize="9" scale="69" orientation="portrait" r:id="rId1"/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3"/>
  <sheetViews>
    <sheetView topLeftCell="A23" zoomScaleNormal="100" workbookViewId="0">
      <selection activeCell="H30" sqref="H30:J30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10.140625" style="125" bestFit="1" customWidth="1"/>
    <col min="12" max="12" width="9.140625" style="125"/>
    <col min="13" max="16" width="9.5703125" style="125" bestFit="1" customWidth="1"/>
    <col min="17" max="16384" width="9.140625" style="125"/>
  </cols>
  <sheetData>
    <row r="5" spans="1:17" ht="15.75" x14ac:dyDescent="0.25">
      <c r="A5" s="682" t="s">
        <v>1392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1393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177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1394</v>
      </c>
      <c r="C11" s="664"/>
      <c r="D11" s="666">
        <v>184747.86</v>
      </c>
      <c r="E11" s="667"/>
      <c r="F11" s="681"/>
      <c r="G11" s="666">
        <v>703609.48</v>
      </c>
      <c r="H11" s="667"/>
      <c r="I11" s="668"/>
    </row>
    <row r="12" spans="1:17" x14ac:dyDescent="0.25">
      <c r="B12" s="585" t="s">
        <v>3</v>
      </c>
      <c r="C12" s="665"/>
      <c r="D12" s="669">
        <v>19220.080000000002</v>
      </c>
      <c r="E12" s="360"/>
      <c r="F12" s="541"/>
      <c r="G12" s="669">
        <f>232665.03+24737.46+393526.13+42693.83</f>
        <v>693622.45</v>
      </c>
      <c r="H12" s="360"/>
      <c r="I12" s="662"/>
      <c r="K12" s="244"/>
      <c r="N12" s="201"/>
      <c r="O12" s="201"/>
      <c r="P12" s="201"/>
      <c r="Q12" s="201"/>
    </row>
    <row r="13" spans="1:17" x14ac:dyDescent="0.25">
      <c r="B13" s="585" t="s">
        <v>1377</v>
      </c>
      <c r="C13" s="665"/>
      <c r="D13" s="669">
        <v>148.91999999999999</v>
      </c>
      <c r="E13" s="360"/>
      <c r="F13" s="541"/>
      <c r="G13" s="669">
        <f>4961.47+1749.4+10231.01</f>
        <v>16941.88</v>
      </c>
      <c r="H13" s="360"/>
      <c r="I13" s="662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0</v>
      </c>
      <c r="H14" s="360"/>
      <c r="I14" s="662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200</v>
      </c>
      <c r="H15" s="360"/>
      <c r="I15" s="662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150000</v>
      </c>
      <c r="H16" s="360"/>
      <c r="I16" s="662"/>
    </row>
    <row r="17" spans="1:16" x14ac:dyDescent="0.25">
      <c r="B17" s="585" t="s">
        <v>6</v>
      </c>
      <c r="C17" s="665"/>
      <c r="D17" s="669">
        <v>153992.32000000001</v>
      </c>
      <c r="E17" s="360"/>
      <c r="F17" s="541"/>
      <c r="G17" s="669">
        <v>905631.65</v>
      </c>
      <c r="H17" s="360"/>
      <c r="I17" s="662"/>
      <c r="O17" s="201"/>
    </row>
    <row r="18" spans="1:16" ht="36.75" customHeight="1" thickBot="1" x14ac:dyDescent="0.3">
      <c r="B18" s="602" t="s">
        <v>1395</v>
      </c>
      <c r="C18" s="679"/>
      <c r="D18" s="680">
        <f>D11+D12+D13+D14+D15+D16-D17</f>
        <v>50124.540000000008</v>
      </c>
      <c r="E18" s="422"/>
      <c r="F18" s="636"/>
      <c r="G18" s="680">
        <f>G11+G12+G13+G14+G15+G16-G17</f>
        <v>658742.1599999998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687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1"/>
      <c r="F21" s="632" t="s">
        <v>177</v>
      </c>
      <c r="G21" s="630"/>
      <c r="H21" s="630"/>
      <c r="I21" s="630"/>
      <c r="J21" s="631"/>
      <c r="M21" s="201"/>
      <c r="O21" s="687"/>
    </row>
    <row r="22" spans="1:16" x14ac:dyDescent="0.25">
      <c r="A22" s="276" t="s">
        <v>30</v>
      </c>
      <c r="B22" s="276" t="s">
        <v>31</v>
      </c>
      <c r="C22" s="458" t="s">
        <v>32</v>
      </c>
      <c r="D22" s="683"/>
      <c r="E22" s="683"/>
      <c r="F22" s="276" t="s">
        <v>30</v>
      </c>
      <c r="G22" s="276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45721</v>
      </c>
      <c r="B23" s="218">
        <v>150000</v>
      </c>
      <c r="C23" s="491" t="s">
        <v>1396</v>
      </c>
      <c r="D23" s="512"/>
      <c r="E23" s="543"/>
      <c r="F23" s="213">
        <v>45717</v>
      </c>
      <c r="G23" s="218">
        <v>349562.4</v>
      </c>
      <c r="H23" s="626" t="s">
        <v>1418</v>
      </c>
      <c r="I23" s="626"/>
      <c r="J23" s="626"/>
    </row>
    <row r="24" spans="1:16" ht="14.25" customHeight="1" x14ac:dyDescent="0.25">
      <c r="A24" s="213">
        <v>45721</v>
      </c>
      <c r="B24" s="218">
        <v>12.8</v>
      </c>
      <c r="C24" s="626" t="s">
        <v>217</v>
      </c>
      <c r="D24" s="626"/>
      <c r="E24" s="626"/>
      <c r="F24" s="213">
        <v>45717</v>
      </c>
      <c r="G24" s="218">
        <v>44209.33</v>
      </c>
      <c r="H24" s="482" t="s">
        <v>1263</v>
      </c>
      <c r="I24" s="482"/>
      <c r="J24" s="482"/>
    </row>
    <row r="25" spans="1:16" ht="14.25" customHeight="1" x14ac:dyDescent="0.25">
      <c r="A25" s="213">
        <v>45743</v>
      </c>
      <c r="B25" s="218">
        <v>3979.52</v>
      </c>
      <c r="C25" s="491" t="s">
        <v>776</v>
      </c>
      <c r="D25" s="512"/>
      <c r="E25" s="543"/>
      <c r="F25" s="213">
        <v>45718</v>
      </c>
      <c r="G25" s="218">
        <v>509</v>
      </c>
      <c r="H25" s="626" t="s">
        <v>1256</v>
      </c>
      <c r="I25" s="626"/>
      <c r="J25" s="626"/>
    </row>
    <row r="26" spans="1:16" ht="14.25" customHeight="1" x14ac:dyDescent="0.25">
      <c r="A26" s="213"/>
      <c r="B26" s="218"/>
      <c r="C26" s="626"/>
      <c r="D26" s="626"/>
      <c r="E26" s="626"/>
      <c r="F26" s="213">
        <v>45720</v>
      </c>
      <c r="G26" s="219">
        <v>11250</v>
      </c>
      <c r="H26" s="626" t="s">
        <v>1397</v>
      </c>
      <c r="I26" s="626"/>
      <c r="J26" s="626"/>
    </row>
    <row r="27" spans="1:16" ht="14.25" customHeight="1" x14ac:dyDescent="0.25">
      <c r="A27" s="213"/>
      <c r="B27" s="219"/>
      <c r="C27" s="491"/>
      <c r="D27" s="512"/>
      <c r="E27" s="543"/>
      <c r="F27" s="213">
        <v>45720</v>
      </c>
      <c r="G27" s="218">
        <v>2547.88</v>
      </c>
      <c r="H27" s="608" t="s">
        <v>1387</v>
      </c>
      <c r="I27" s="608"/>
      <c r="J27" s="608"/>
    </row>
    <row r="28" spans="1:16" ht="13.5" customHeight="1" x14ac:dyDescent="0.25">
      <c r="A28" s="213"/>
      <c r="B28" s="231"/>
      <c r="C28" s="482"/>
      <c r="D28" s="482"/>
      <c r="E28" s="482"/>
      <c r="F28" s="213">
        <v>45720</v>
      </c>
      <c r="G28" s="218">
        <v>6.39</v>
      </c>
      <c r="H28" s="626" t="s">
        <v>217</v>
      </c>
      <c r="I28" s="626"/>
      <c r="J28" s="626"/>
    </row>
    <row r="29" spans="1:16" ht="13.5" customHeight="1" x14ac:dyDescent="0.25">
      <c r="A29" s="213"/>
      <c r="B29" s="219"/>
      <c r="C29" s="626"/>
      <c r="D29" s="626"/>
      <c r="E29" s="626"/>
      <c r="F29" s="213">
        <v>45721</v>
      </c>
      <c r="G29" s="218">
        <v>2201.2600000000002</v>
      </c>
      <c r="H29" s="626" t="s">
        <v>1398</v>
      </c>
      <c r="I29" s="626"/>
      <c r="J29" s="626"/>
    </row>
    <row r="30" spans="1:16" ht="13.5" customHeight="1" x14ac:dyDescent="0.25">
      <c r="A30" s="213"/>
      <c r="B30" s="231"/>
      <c r="C30" s="482"/>
      <c r="D30" s="482"/>
      <c r="E30" s="482"/>
      <c r="F30" s="213">
        <v>45721</v>
      </c>
      <c r="G30" s="218">
        <v>12500</v>
      </c>
      <c r="H30" s="626" t="s">
        <v>1446</v>
      </c>
      <c r="I30" s="626"/>
      <c r="J30" s="626"/>
    </row>
    <row r="31" spans="1:16" ht="13.5" customHeight="1" x14ac:dyDescent="0.25">
      <c r="A31" s="213"/>
      <c r="B31" s="218"/>
      <c r="C31" s="626"/>
      <c r="D31" s="626"/>
      <c r="E31" s="626"/>
      <c r="F31" s="213">
        <v>45721</v>
      </c>
      <c r="G31" s="218">
        <v>21600</v>
      </c>
      <c r="H31" s="626" t="s">
        <v>1400</v>
      </c>
      <c r="I31" s="626"/>
      <c r="J31" s="626"/>
    </row>
    <row r="32" spans="1:16" ht="13.5" customHeight="1" x14ac:dyDescent="0.25">
      <c r="A32" s="213"/>
      <c r="B32" s="218"/>
      <c r="C32" s="491"/>
      <c r="D32" s="512"/>
      <c r="E32" s="543"/>
      <c r="F32" s="213">
        <v>45723</v>
      </c>
      <c r="G32" s="218">
        <v>225</v>
      </c>
      <c r="H32" s="482" t="s">
        <v>239</v>
      </c>
      <c r="I32" s="482"/>
      <c r="J32" s="482"/>
    </row>
    <row r="33" spans="1:10" ht="13.5" customHeight="1" x14ac:dyDescent="0.25">
      <c r="A33" s="213"/>
      <c r="B33" s="218"/>
      <c r="C33" s="280"/>
      <c r="D33" s="281"/>
      <c r="E33" s="282"/>
      <c r="F33" s="213">
        <v>45723</v>
      </c>
      <c r="G33" s="218">
        <v>200000</v>
      </c>
      <c r="H33" s="491" t="s">
        <v>1401</v>
      </c>
      <c r="I33" s="512"/>
      <c r="J33" s="543"/>
    </row>
    <row r="34" spans="1:10" ht="13.5" customHeight="1" x14ac:dyDescent="0.25">
      <c r="A34" s="213"/>
      <c r="B34" s="218"/>
      <c r="C34" s="280"/>
      <c r="D34" s="281"/>
      <c r="E34" s="282"/>
      <c r="F34" s="213">
        <v>45727</v>
      </c>
      <c r="G34" s="218">
        <v>459</v>
      </c>
      <c r="H34" s="482" t="s">
        <v>273</v>
      </c>
      <c r="I34" s="482"/>
      <c r="J34" s="482"/>
    </row>
    <row r="35" spans="1:10" ht="13.5" customHeight="1" x14ac:dyDescent="0.25">
      <c r="A35" s="213"/>
      <c r="B35" s="218"/>
      <c r="C35" s="280"/>
      <c r="D35" s="281"/>
      <c r="E35" s="282"/>
      <c r="F35" s="213">
        <v>45727</v>
      </c>
      <c r="G35" s="218">
        <v>6000</v>
      </c>
      <c r="H35" s="491" t="s">
        <v>628</v>
      </c>
      <c r="I35" s="512"/>
      <c r="J35" s="543"/>
    </row>
    <row r="36" spans="1:10" ht="13.5" customHeight="1" x14ac:dyDescent="0.25">
      <c r="A36" s="213"/>
      <c r="B36" s="218"/>
      <c r="C36" s="280"/>
      <c r="D36" s="281"/>
      <c r="E36" s="282"/>
      <c r="F36" s="213">
        <v>45727</v>
      </c>
      <c r="G36" s="218">
        <v>6.39</v>
      </c>
      <c r="H36" s="626" t="s">
        <v>217</v>
      </c>
      <c r="I36" s="626"/>
      <c r="J36" s="626"/>
    </row>
    <row r="37" spans="1:10" ht="13.5" customHeight="1" x14ac:dyDescent="0.25">
      <c r="A37" s="213"/>
      <c r="B37" s="218"/>
      <c r="C37" s="280"/>
      <c r="D37" s="281"/>
      <c r="E37" s="282"/>
      <c r="F37" s="213">
        <v>45728</v>
      </c>
      <c r="G37" s="218">
        <v>13000</v>
      </c>
      <c r="H37" s="626" t="s">
        <v>1403</v>
      </c>
      <c r="I37" s="626"/>
      <c r="J37" s="626"/>
    </row>
    <row r="38" spans="1:10" ht="13.5" customHeight="1" x14ac:dyDescent="0.25">
      <c r="A38" s="213"/>
      <c r="B38" s="218"/>
      <c r="C38" s="280"/>
      <c r="D38" s="281"/>
      <c r="E38" s="282"/>
      <c r="F38" s="213">
        <v>45730</v>
      </c>
      <c r="G38" s="218">
        <v>10000</v>
      </c>
      <c r="H38" s="608" t="s">
        <v>1369</v>
      </c>
      <c r="I38" s="608"/>
      <c r="J38" s="608"/>
    </row>
    <row r="39" spans="1:10" ht="13.5" customHeight="1" x14ac:dyDescent="0.25">
      <c r="A39" s="213"/>
      <c r="B39" s="218"/>
      <c r="C39" s="280"/>
      <c r="D39" s="281"/>
      <c r="E39" s="282"/>
      <c r="F39" s="213">
        <v>45730</v>
      </c>
      <c r="G39" s="218">
        <v>50000</v>
      </c>
      <c r="H39" s="626" t="s">
        <v>1389</v>
      </c>
      <c r="I39" s="626"/>
      <c r="J39" s="626"/>
    </row>
    <row r="40" spans="1:10" ht="13.5" customHeight="1" x14ac:dyDescent="0.25">
      <c r="A40" s="213"/>
      <c r="B40" s="218"/>
      <c r="C40" s="280"/>
      <c r="D40" s="281"/>
      <c r="E40" s="282"/>
      <c r="F40" s="213">
        <v>45731</v>
      </c>
      <c r="G40" s="218">
        <v>3500</v>
      </c>
      <c r="H40" s="491" t="s">
        <v>628</v>
      </c>
      <c r="I40" s="512"/>
      <c r="J40" s="543"/>
    </row>
    <row r="41" spans="1:10" ht="13.5" customHeight="1" x14ac:dyDescent="0.25">
      <c r="A41" s="213"/>
      <c r="B41" s="218"/>
      <c r="C41" s="280"/>
      <c r="D41" s="281"/>
      <c r="E41" s="282"/>
      <c r="F41" s="213">
        <v>45733</v>
      </c>
      <c r="G41" s="218">
        <v>10000</v>
      </c>
      <c r="H41" s="626" t="s">
        <v>1402</v>
      </c>
      <c r="I41" s="626"/>
      <c r="J41" s="626"/>
    </row>
    <row r="42" spans="1:10" ht="13.5" customHeight="1" x14ac:dyDescent="0.25">
      <c r="A42" s="213"/>
      <c r="B42" s="218"/>
      <c r="C42" s="280"/>
      <c r="D42" s="281"/>
      <c r="E42" s="282"/>
      <c r="F42" s="213">
        <v>45733</v>
      </c>
      <c r="G42" s="218">
        <v>5000</v>
      </c>
      <c r="H42" s="491" t="s">
        <v>628</v>
      </c>
      <c r="I42" s="512"/>
      <c r="J42" s="543"/>
    </row>
    <row r="43" spans="1:10" ht="13.5" customHeight="1" x14ac:dyDescent="0.25">
      <c r="A43" s="213"/>
      <c r="B43" s="218"/>
      <c r="C43" s="280"/>
      <c r="D43" s="281"/>
      <c r="E43" s="282"/>
      <c r="F43" s="213">
        <v>45733</v>
      </c>
      <c r="G43" s="218">
        <v>80012</v>
      </c>
      <c r="H43" s="491" t="s">
        <v>1025</v>
      </c>
      <c r="I43" s="512"/>
      <c r="J43" s="543"/>
    </row>
    <row r="44" spans="1:10" ht="13.5" customHeight="1" x14ac:dyDescent="0.25">
      <c r="A44" s="213"/>
      <c r="B44" s="218"/>
      <c r="C44" s="283"/>
      <c r="D44" s="284"/>
      <c r="E44" s="285"/>
      <c r="F44" s="213">
        <v>45737</v>
      </c>
      <c r="G44" s="218">
        <v>521.5</v>
      </c>
      <c r="H44" s="626" t="s">
        <v>1360</v>
      </c>
      <c r="I44" s="626"/>
      <c r="J44" s="626"/>
    </row>
    <row r="45" spans="1:10" ht="13.5" customHeight="1" x14ac:dyDescent="0.25">
      <c r="A45" s="213"/>
      <c r="B45" s="218"/>
      <c r="C45" s="283"/>
      <c r="D45" s="284"/>
      <c r="E45" s="285"/>
      <c r="F45" s="213">
        <v>45737</v>
      </c>
      <c r="G45" s="218">
        <v>521.5</v>
      </c>
      <c r="H45" s="626" t="s">
        <v>1348</v>
      </c>
      <c r="I45" s="626"/>
      <c r="J45" s="626"/>
    </row>
    <row r="46" spans="1:10" ht="13.5" customHeight="1" x14ac:dyDescent="0.25">
      <c r="A46" s="213"/>
      <c r="B46" s="218"/>
      <c r="C46" s="283"/>
      <c r="D46" s="284"/>
      <c r="E46" s="285"/>
      <c r="F46" s="213">
        <v>45742</v>
      </c>
      <c r="G46" s="218">
        <v>60000</v>
      </c>
      <c r="H46" s="608" t="s">
        <v>1404</v>
      </c>
      <c r="I46" s="608"/>
      <c r="J46" s="608"/>
    </row>
    <row r="47" spans="1:10" ht="13.5" customHeight="1" x14ac:dyDescent="0.25">
      <c r="A47" s="213"/>
      <c r="B47" s="218"/>
      <c r="C47" s="283"/>
      <c r="D47" s="284"/>
      <c r="E47" s="285"/>
      <c r="F47" s="213">
        <v>45742</v>
      </c>
      <c r="G47" s="218">
        <v>12000</v>
      </c>
      <c r="H47" s="626" t="s">
        <v>1405</v>
      </c>
      <c r="I47" s="626"/>
      <c r="J47" s="626"/>
    </row>
    <row r="48" spans="1:10" ht="13.5" customHeight="1" x14ac:dyDescent="0.25">
      <c r="A48" s="213"/>
      <c r="B48" s="218"/>
      <c r="C48" s="283"/>
      <c r="D48" s="284"/>
      <c r="E48" s="285"/>
      <c r="F48" s="213">
        <v>45744</v>
      </c>
      <c r="G48" s="218">
        <v>10000</v>
      </c>
      <c r="H48" s="491" t="s">
        <v>628</v>
      </c>
      <c r="I48" s="512"/>
      <c r="J48" s="543"/>
    </row>
    <row r="49" spans="1:10" ht="13.5" customHeight="1" x14ac:dyDescent="0.25">
      <c r="A49" s="213"/>
      <c r="B49" s="218"/>
      <c r="C49" s="482"/>
      <c r="D49" s="482"/>
      <c r="E49" s="482"/>
      <c r="F49" s="213"/>
      <c r="G49" s="218"/>
      <c r="H49" s="491"/>
      <c r="I49" s="512"/>
      <c r="J49" s="543"/>
    </row>
    <row r="51" spans="1:10" ht="21" customHeight="1" x14ac:dyDescent="0.25">
      <c r="A51" s="691" t="s">
        <v>1406</v>
      </c>
      <c r="B51" s="691"/>
      <c r="C51" s="691"/>
      <c r="D51" s="691"/>
      <c r="E51" s="691"/>
      <c r="F51" s="691"/>
      <c r="G51" s="691"/>
      <c r="H51" s="691"/>
      <c r="I51" s="691"/>
      <c r="J51" s="691"/>
    </row>
    <row r="52" spans="1:10" x14ac:dyDescent="0.25">
      <c r="A52" s="692" t="s">
        <v>1378</v>
      </c>
      <c r="B52" s="692"/>
      <c r="C52" s="692"/>
      <c r="D52" s="692"/>
      <c r="E52" s="692"/>
      <c r="F52" s="692"/>
      <c r="G52" s="692"/>
      <c r="H52" s="692"/>
      <c r="I52" s="692"/>
      <c r="J52" s="692"/>
    </row>
    <row r="53" spans="1:10" x14ac:dyDescent="0.25">
      <c r="B53" s="693" t="s">
        <v>1379</v>
      </c>
      <c r="C53" s="693"/>
      <c r="F53" s="693" t="s">
        <v>1226</v>
      </c>
      <c r="G53" s="693"/>
      <c r="H53" s="693" t="s">
        <v>1380</v>
      </c>
      <c r="I53" s="693"/>
    </row>
  </sheetData>
  <mergeCells count="80">
    <mergeCell ref="H47:J47"/>
    <mergeCell ref="H48:J48"/>
    <mergeCell ref="H43:J43"/>
    <mergeCell ref="H44:J44"/>
    <mergeCell ref="H45:J45"/>
    <mergeCell ref="H46:J46"/>
    <mergeCell ref="A5:J5"/>
    <mergeCell ref="B7:I7"/>
    <mergeCell ref="B8:G8"/>
    <mergeCell ref="H8:I8"/>
    <mergeCell ref="B9:C10"/>
    <mergeCell ref="D9:F10"/>
    <mergeCell ref="G9:I10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14:C14"/>
    <mergeCell ref="D14:F14"/>
    <mergeCell ref="G14:I14"/>
    <mergeCell ref="B15:C15"/>
    <mergeCell ref="D15:F15"/>
    <mergeCell ref="G15:I15"/>
    <mergeCell ref="B16:C16"/>
    <mergeCell ref="D16:F16"/>
    <mergeCell ref="G16:I16"/>
    <mergeCell ref="C23:E23"/>
    <mergeCell ref="H23:J23"/>
    <mergeCell ref="B17:C17"/>
    <mergeCell ref="D17:F17"/>
    <mergeCell ref="G17:I17"/>
    <mergeCell ref="B18:C18"/>
    <mergeCell ref="D18:F18"/>
    <mergeCell ref="G18:I18"/>
    <mergeCell ref="O19:O21"/>
    <mergeCell ref="A20:J20"/>
    <mergeCell ref="C22:E22"/>
    <mergeCell ref="H22:J22"/>
    <mergeCell ref="A21:E21"/>
    <mergeCell ref="F21:J21"/>
    <mergeCell ref="C24:E24"/>
    <mergeCell ref="H24:J24"/>
    <mergeCell ref="C25:E25"/>
    <mergeCell ref="H25:J25"/>
    <mergeCell ref="C26:E26"/>
    <mergeCell ref="H26:J26"/>
    <mergeCell ref="B53:C53"/>
    <mergeCell ref="F53:G53"/>
    <mergeCell ref="H53:I53"/>
    <mergeCell ref="C27:E27"/>
    <mergeCell ref="H27:J27"/>
    <mergeCell ref="C28:E28"/>
    <mergeCell ref="C29:E29"/>
    <mergeCell ref="C30:E30"/>
    <mergeCell ref="C31:E31"/>
    <mergeCell ref="C32:E32"/>
    <mergeCell ref="C49:E49"/>
    <mergeCell ref="H49:J49"/>
    <mergeCell ref="A51:J51"/>
    <mergeCell ref="A52:J52"/>
    <mergeCell ref="H28:J28"/>
    <mergeCell ref="H29:J29"/>
    <mergeCell ref="H30:J30"/>
    <mergeCell ref="H31:J31"/>
    <mergeCell ref="H32:J32"/>
    <mergeCell ref="H33:J33"/>
    <mergeCell ref="H34:J34"/>
    <mergeCell ref="H40:J40"/>
    <mergeCell ref="H41:J41"/>
    <mergeCell ref="H42:J42"/>
    <mergeCell ref="H35:J35"/>
    <mergeCell ref="H36:J36"/>
    <mergeCell ref="H37:J37"/>
    <mergeCell ref="H38:J38"/>
    <mergeCell ref="H39:J39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6"/>
  <sheetViews>
    <sheetView topLeftCell="A10" zoomScaleNormal="100" workbookViewId="0">
      <selection activeCell="A45" sqref="A45:J45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10.140625" style="125" bestFit="1" customWidth="1"/>
    <col min="12" max="12" width="10" style="125" bestFit="1" customWidth="1"/>
    <col min="13" max="16384" width="9.140625" style="125"/>
  </cols>
  <sheetData>
    <row r="5" spans="1:13" ht="15.75" x14ac:dyDescent="0.25">
      <c r="A5" s="682" t="s">
        <v>1392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3" ht="15.75" thickBot="1" x14ac:dyDescent="0.3"/>
    <row r="7" spans="1:13" ht="21.75" customHeight="1" x14ac:dyDescent="0.35">
      <c r="B7" s="589" t="s">
        <v>1393</v>
      </c>
      <c r="C7" s="590"/>
      <c r="D7" s="590"/>
      <c r="E7" s="590"/>
      <c r="F7" s="590"/>
      <c r="G7" s="590"/>
      <c r="H7" s="590"/>
      <c r="I7" s="591"/>
      <c r="K7" s="244"/>
      <c r="L7" s="244"/>
      <c r="M7" s="244"/>
    </row>
    <row r="8" spans="1:13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  <c r="K8" s="244"/>
      <c r="L8" s="244"/>
      <c r="M8" s="244"/>
    </row>
    <row r="9" spans="1:13" x14ac:dyDescent="0.25">
      <c r="B9" s="658"/>
      <c r="C9" s="673"/>
      <c r="D9" s="628" t="s">
        <v>1253</v>
      </c>
      <c r="E9" s="694"/>
      <c r="F9" s="628" t="s">
        <v>1391</v>
      </c>
      <c r="G9" s="694"/>
      <c r="H9" s="628" t="s">
        <v>1407</v>
      </c>
      <c r="I9" s="694"/>
      <c r="K9" s="244"/>
      <c r="L9" s="244"/>
      <c r="M9" s="244"/>
    </row>
    <row r="10" spans="1:13" ht="15.75" thickBot="1" x14ac:dyDescent="0.3">
      <c r="B10" s="660"/>
      <c r="C10" s="674"/>
      <c r="D10" s="695"/>
      <c r="E10" s="696"/>
      <c r="F10" s="695"/>
      <c r="G10" s="696"/>
      <c r="H10" s="695"/>
      <c r="I10" s="696"/>
      <c r="K10" s="244"/>
      <c r="L10" s="244"/>
      <c r="M10" s="244"/>
    </row>
    <row r="11" spans="1:13" ht="30.75" customHeight="1" x14ac:dyDescent="0.25">
      <c r="B11" s="583" t="s">
        <v>1394</v>
      </c>
      <c r="C11" s="664"/>
      <c r="D11" s="697">
        <f>465142.25-19</f>
        <v>465123.25</v>
      </c>
      <c r="E11" s="698"/>
      <c r="F11" s="697">
        <v>141793.54</v>
      </c>
      <c r="G11" s="698"/>
      <c r="H11" s="697">
        <v>0</v>
      </c>
      <c r="I11" s="698"/>
      <c r="K11" s="244"/>
      <c r="L11" s="244"/>
      <c r="M11" s="244"/>
    </row>
    <row r="12" spans="1:13" x14ac:dyDescent="0.25">
      <c r="B12" s="585" t="s">
        <v>3</v>
      </c>
      <c r="C12" s="665"/>
      <c r="D12" s="699">
        <f>368928.29+9959.91</f>
        <v>378888.19999999995</v>
      </c>
      <c r="E12" s="624"/>
      <c r="F12" s="699">
        <v>0</v>
      </c>
      <c r="G12" s="624"/>
      <c r="H12" s="699">
        <v>0</v>
      </c>
      <c r="I12" s="624"/>
      <c r="K12" s="244"/>
      <c r="L12" s="244"/>
      <c r="M12" s="244"/>
    </row>
    <row r="13" spans="1:13" x14ac:dyDescent="0.25">
      <c r="B13" s="585" t="s">
        <v>1377</v>
      </c>
      <c r="C13" s="665"/>
      <c r="D13" s="699">
        <v>6371.13</v>
      </c>
      <c r="E13" s="624"/>
      <c r="F13" s="699">
        <v>0</v>
      </c>
      <c r="G13" s="624"/>
      <c r="H13" s="699">
        <v>0</v>
      </c>
      <c r="I13" s="624"/>
      <c r="K13" s="244"/>
      <c r="L13" s="244"/>
      <c r="M13" s="244"/>
    </row>
    <row r="14" spans="1:13" x14ac:dyDescent="0.25">
      <c r="B14" s="585" t="s">
        <v>1254</v>
      </c>
      <c r="C14" s="665"/>
      <c r="D14" s="699">
        <v>0</v>
      </c>
      <c r="E14" s="624"/>
      <c r="F14" s="699">
        <v>3399.16</v>
      </c>
      <c r="G14" s="624"/>
      <c r="H14" s="699">
        <v>0</v>
      </c>
      <c r="I14" s="624"/>
      <c r="K14" s="244"/>
      <c r="L14" s="244"/>
      <c r="M14" s="244"/>
    </row>
    <row r="15" spans="1:13" x14ac:dyDescent="0.25">
      <c r="B15" s="585" t="s">
        <v>996</v>
      </c>
      <c r="C15" s="665"/>
      <c r="D15" s="699">
        <v>0</v>
      </c>
      <c r="E15" s="624"/>
      <c r="F15" s="699">
        <v>0</v>
      </c>
      <c r="G15" s="624"/>
      <c r="H15" s="699">
        <v>0</v>
      </c>
      <c r="I15" s="624"/>
      <c r="K15" s="244"/>
      <c r="L15" s="244"/>
      <c r="M15" s="244"/>
    </row>
    <row r="16" spans="1:13" x14ac:dyDescent="0.25">
      <c r="B16" s="585" t="s">
        <v>1005</v>
      </c>
      <c r="C16" s="665"/>
      <c r="D16" s="699">
        <v>0</v>
      </c>
      <c r="E16" s="624"/>
      <c r="F16" s="699">
        <v>0</v>
      </c>
      <c r="G16" s="624"/>
      <c r="H16" s="699">
        <v>200000</v>
      </c>
      <c r="I16" s="624"/>
      <c r="K16" s="244"/>
      <c r="L16" s="244"/>
      <c r="M16" s="244"/>
    </row>
    <row r="17" spans="1:10" x14ac:dyDescent="0.25">
      <c r="B17" s="585" t="s">
        <v>6</v>
      </c>
      <c r="C17" s="665"/>
      <c r="D17" s="699">
        <v>448400.37</v>
      </c>
      <c r="E17" s="624"/>
      <c r="F17" s="699">
        <v>509.87</v>
      </c>
      <c r="G17" s="624"/>
      <c r="H17" s="699">
        <v>0</v>
      </c>
      <c r="I17" s="624"/>
    </row>
    <row r="18" spans="1:10" ht="36.75" customHeight="1" thickBot="1" x14ac:dyDescent="0.3">
      <c r="B18" s="602" t="s">
        <v>1395</v>
      </c>
      <c r="C18" s="679"/>
      <c r="D18" s="700">
        <f>D11+D12+D13+D14+D15+D16-D17</f>
        <v>401982.20999999996</v>
      </c>
      <c r="E18" s="701"/>
      <c r="F18" s="700">
        <f>F11+F12+F13+F14+F15+F16-F17</f>
        <v>144682.83000000002</v>
      </c>
      <c r="G18" s="701"/>
      <c r="H18" s="700">
        <f>H11+H12+H13+H14+H15+H16-H17</f>
        <v>200000</v>
      </c>
      <c r="I18" s="701"/>
    </row>
    <row r="19" spans="1:10" ht="15.75" customHeight="1" thickBot="1" x14ac:dyDescent="0.3">
      <c r="D19" s="188"/>
      <c r="E19" s="188"/>
      <c r="F19" s="189"/>
      <c r="G19" s="189"/>
      <c r="H19" s="189"/>
      <c r="I19" s="189"/>
    </row>
    <row r="20" spans="1:10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</row>
    <row r="21" spans="1:10" ht="15.75" thickBot="1" x14ac:dyDescent="0.3">
      <c r="A21" s="632" t="s">
        <v>1391</v>
      </c>
      <c r="B21" s="630"/>
      <c r="C21" s="630"/>
      <c r="D21" s="630"/>
      <c r="E21" s="630"/>
      <c r="F21" s="630"/>
      <c r="G21" s="630"/>
      <c r="H21" s="630"/>
      <c r="I21" s="630"/>
      <c r="J21" s="631"/>
    </row>
    <row r="22" spans="1:10" x14ac:dyDescent="0.25">
      <c r="A22" s="276" t="s">
        <v>30</v>
      </c>
      <c r="B22" s="276" t="s">
        <v>31</v>
      </c>
      <c r="C22" s="458" t="s">
        <v>32</v>
      </c>
      <c r="D22" s="683"/>
      <c r="E22" s="683"/>
      <c r="F22" s="276" t="s">
        <v>30</v>
      </c>
      <c r="G22" s="276" t="s">
        <v>31</v>
      </c>
      <c r="H22" s="684" t="s">
        <v>32</v>
      </c>
      <c r="I22" s="685"/>
      <c r="J22" s="686"/>
    </row>
    <row r="23" spans="1:10" ht="14.25" customHeight="1" x14ac:dyDescent="0.25">
      <c r="A23" s="213">
        <v>45740</v>
      </c>
      <c r="B23" s="218">
        <v>509.87</v>
      </c>
      <c r="C23" s="491" t="s">
        <v>1317</v>
      </c>
      <c r="D23" s="512"/>
      <c r="E23" s="543"/>
      <c r="F23" s="213"/>
      <c r="G23" s="218"/>
      <c r="H23" s="491"/>
      <c r="I23" s="512"/>
      <c r="J23" s="543"/>
    </row>
    <row r="24" spans="1:10" ht="14.25" customHeight="1" x14ac:dyDescent="0.25">
      <c r="A24" s="213"/>
      <c r="B24" s="218"/>
      <c r="C24" s="626"/>
      <c r="D24" s="626"/>
      <c r="E24" s="626"/>
      <c r="F24" s="213"/>
      <c r="G24" s="218"/>
      <c r="H24" s="491"/>
      <c r="I24" s="512"/>
      <c r="J24" s="543"/>
    </row>
    <row r="25" spans="1:10" ht="14.25" customHeight="1" x14ac:dyDescent="0.25">
      <c r="A25" s="213"/>
      <c r="B25" s="218"/>
      <c r="C25" s="482"/>
      <c r="D25" s="482"/>
      <c r="E25" s="482"/>
      <c r="F25" s="213"/>
      <c r="G25" s="218"/>
      <c r="H25" s="491"/>
      <c r="I25" s="512"/>
      <c r="J25" s="543"/>
    </row>
    <row r="26" spans="1:10" ht="14.25" customHeight="1" x14ac:dyDescent="0.25">
      <c r="A26" s="213"/>
      <c r="B26" s="218"/>
      <c r="C26" s="626"/>
      <c r="D26" s="626"/>
      <c r="E26" s="626"/>
      <c r="F26" s="213"/>
      <c r="G26" s="219"/>
      <c r="H26" s="650"/>
      <c r="I26" s="639"/>
      <c r="J26" s="640"/>
    </row>
    <row r="27" spans="1:10" ht="14.25" customHeight="1" x14ac:dyDescent="0.25">
      <c r="A27" s="213"/>
      <c r="B27" s="218"/>
      <c r="C27" s="626"/>
      <c r="D27" s="626"/>
      <c r="E27" s="626"/>
      <c r="F27" s="213"/>
      <c r="G27" s="218"/>
      <c r="H27" s="491"/>
      <c r="I27" s="512"/>
      <c r="J27" s="543"/>
    </row>
    <row r="28" spans="1:10" ht="14.25" customHeight="1" x14ac:dyDescent="0.25">
      <c r="A28" s="213"/>
      <c r="B28" s="218"/>
      <c r="C28" s="608"/>
      <c r="D28" s="608"/>
      <c r="E28" s="608"/>
      <c r="F28" s="213"/>
      <c r="G28" s="233"/>
      <c r="H28" s="491"/>
      <c r="I28" s="512"/>
      <c r="J28" s="543"/>
    </row>
    <row r="29" spans="1:10" ht="14.25" customHeight="1" x14ac:dyDescent="0.25">
      <c r="A29" s="213"/>
      <c r="B29" s="218"/>
      <c r="C29" s="626"/>
      <c r="D29" s="626"/>
      <c r="E29" s="626"/>
      <c r="F29" s="213"/>
      <c r="G29" s="234"/>
      <c r="H29" s="277"/>
      <c r="I29" s="278"/>
      <c r="J29" s="279"/>
    </row>
    <row r="30" spans="1:10" ht="14.25" customHeight="1" x14ac:dyDescent="0.25">
      <c r="A30" s="213"/>
      <c r="B30" s="218"/>
      <c r="C30" s="482"/>
      <c r="D30" s="482"/>
      <c r="E30" s="482"/>
      <c r="F30" s="213"/>
      <c r="G30" s="234"/>
      <c r="H30" s="277"/>
      <c r="I30" s="278"/>
      <c r="J30" s="279"/>
    </row>
    <row r="31" spans="1:10" ht="14.25" customHeight="1" x14ac:dyDescent="0.25">
      <c r="A31" s="213"/>
      <c r="B31" s="218"/>
      <c r="C31" s="482"/>
      <c r="D31" s="482"/>
      <c r="E31" s="482"/>
      <c r="F31" s="213"/>
      <c r="G31" s="234"/>
      <c r="H31" s="277"/>
      <c r="I31" s="278"/>
      <c r="J31" s="279"/>
    </row>
    <row r="32" spans="1:10" ht="14.25" customHeight="1" x14ac:dyDescent="0.25">
      <c r="A32" s="213"/>
      <c r="B32" s="218"/>
      <c r="C32" s="491"/>
      <c r="D32" s="512"/>
      <c r="E32" s="543"/>
      <c r="F32" s="213"/>
      <c r="G32" s="234"/>
      <c r="H32" s="277"/>
      <c r="I32" s="278"/>
      <c r="J32" s="279"/>
    </row>
    <row r="33" spans="1:10" ht="14.25" customHeight="1" x14ac:dyDescent="0.25">
      <c r="A33" s="213"/>
      <c r="B33" s="218"/>
      <c r="C33" s="626"/>
      <c r="D33" s="626"/>
      <c r="E33" s="626"/>
      <c r="F33" s="213"/>
      <c r="G33" s="239"/>
      <c r="H33" s="277"/>
      <c r="I33" s="278"/>
      <c r="J33" s="279"/>
    </row>
    <row r="34" spans="1:10" ht="14.25" customHeight="1" x14ac:dyDescent="0.25">
      <c r="A34" s="213"/>
      <c r="B34" s="218"/>
      <c r="C34" s="491"/>
      <c r="D34" s="512"/>
      <c r="E34" s="543"/>
      <c r="F34" s="213"/>
      <c r="G34" s="239"/>
      <c r="H34" s="277"/>
      <c r="I34" s="278"/>
      <c r="J34" s="279"/>
    </row>
    <row r="35" spans="1:10" ht="14.25" customHeight="1" x14ac:dyDescent="0.25">
      <c r="A35" s="213"/>
      <c r="B35" s="218"/>
      <c r="C35" s="491"/>
      <c r="D35" s="512"/>
      <c r="E35" s="543"/>
      <c r="F35" s="213"/>
      <c r="G35" s="239"/>
      <c r="H35" s="277"/>
      <c r="I35" s="278"/>
      <c r="J35" s="279"/>
    </row>
    <row r="36" spans="1:10" ht="14.25" customHeight="1" x14ac:dyDescent="0.25">
      <c r="A36" s="213"/>
      <c r="B36" s="218"/>
      <c r="C36" s="626"/>
      <c r="D36" s="626"/>
      <c r="E36" s="626"/>
      <c r="F36" s="213"/>
      <c r="G36" s="239"/>
      <c r="H36" s="277"/>
      <c r="I36" s="278"/>
      <c r="J36" s="279"/>
    </row>
    <row r="37" spans="1:10" ht="14.25" customHeight="1" x14ac:dyDescent="0.25">
      <c r="A37" s="213"/>
      <c r="B37" s="218"/>
      <c r="C37" s="626"/>
      <c r="D37" s="626"/>
      <c r="E37" s="626"/>
      <c r="F37" s="213"/>
      <c r="G37" s="239"/>
      <c r="H37" s="277"/>
      <c r="I37" s="278"/>
      <c r="J37" s="279"/>
    </row>
    <row r="38" spans="1:10" ht="14.25" customHeight="1" x14ac:dyDescent="0.25">
      <c r="A38" s="213"/>
      <c r="B38" s="218"/>
      <c r="C38" s="491"/>
      <c r="D38" s="512"/>
      <c r="E38" s="543"/>
      <c r="F38" s="213"/>
      <c r="G38" s="239"/>
      <c r="H38" s="277"/>
      <c r="I38" s="278"/>
      <c r="J38" s="279"/>
    </row>
    <row r="39" spans="1:10" ht="14.25" customHeight="1" x14ac:dyDescent="0.25">
      <c r="A39" s="213"/>
      <c r="B39" s="218"/>
      <c r="C39" s="608"/>
      <c r="D39" s="608"/>
      <c r="E39" s="608"/>
      <c r="F39" s="213"/>
      <c r="G39" s="239"/>
      <c r="H39" s="277"/>
      <c r="I39" s="278"/>
      <c r="J39" s="279"/>
    </row>
    <row r="40" spans="1:10" ht="14.25" customHeight="1" x14ac:dyDescent="0.25">
      <c r="A40" s="213"/>
      <c r="B40" s="218"/>
      <c r="C40" s="626"/>
      <c r="D40" s="626"/>
      <c r="E40" s="626"/>
      <c r="F40" s="213"/>
      <c r="G40" s="239"/>
      <c r="H40" s="277"/>
      <c r="I40" s="278"/>
      <c r="J40" s="279"/>
    </row>
    <row r="41" spans="1:10" ht="14.25" customHeight="1" x14ac:dyDescent="0.25">
      <c r="A41" s="213"/>
      <c r="B41" s="218"/>
      <c r="C41" s="626"/>
      <c r="D41" s="626"/>
      <c r="E41" s="626"/>
      <c r="F41" s="213"/>
      <c r="G41" s="239"/>
      <c r="H41" s="277"/>
      <c r="I41" s="278"/>
      <c r="J41" s="279"/>
    </row>
    <row r="42" spans="1:10" ht="14.25" customHeight="1" x14ac:dyDescent="0.25">
      <c r="A42" s="213"/>
      <c r="B42" s="218"/>
      <c r="C42" s="626"/>
      <c r="D42" s="626"/>
      <c r="E42" s="626"/>
      <c r="F42" s="213"/>
      <c r="G42" s="239"/>
      <c r="H42" s="277"/>
      <c r="I42" s="278"/>
      <c r="J42" s="279"/>
    </row>
    <row r="44" spans="1:10" ht="21" customHeight="1" x14ac:dyDescent="0.25">
      <c r="A44" s="691" t="s">
        <v>1406</v>
      </c>
      <c r="B44" s="691"/>
      <c r="C44" s="691"/>
      <c r="D44" s="691"/>
      <c r="E44" s="691"/>
      <c r="F44" s="691"/>
      <c r="G44" s="691"/>
      <c r="H44" s="691"/>
      <c r="I44" s="691"/>
      <c r="J44" s="691"/>
    </row>
    <row r="45" spans="1:10" x14ac:dyDescent="0.25">
      <c r="A45" s="692" t="s">
        <v>1378</v>
      </c>
      <c r="B45" s="692"/>
      <c r="C45" s="692"/>
      <c r="D45" s="692"/>
      <c r="E45" s="692"/>
      <c r="F45" s="692"/>
      <c r="G45" s="692"/>
      <c r="H45" s="692"/>
      <c r="I45" s="692"/>
      <c r="J45" s="692"/>
    </row>
    <row r="46" spans="1:10" x14ac:dyDescent="0.25">
      <c r="B46" s="693" t="s">
        <v>1379</v>
      </c>
      <c r="C46" s="693"/>
      <c r="F46" s="693" t="s">
        <v>1226</v>
      </c>
      <c r="G46" s="693"/>
      <c r="H46" s="693" t="s">
        <v>1384</v>
      </c>
      <c r="I46" s="693"/>
    </row>
  </sheetData>
  <mergeCells count="75">
    <mergeCell ref="A5:J5"/>
    <mergeCell ref="B7:I7"/>
    <mergeCell ref="B8:G8"/>
    <mergeCell ref="H8:I8"/>
    <mergeCell ref="B9:C10"/>
    <mergeCell ref="D9:E10"/>
    <mergeCell ref="F9:G10"/>
    <mergeCell ref="H9:I10"/>
    <mergeCell ref="B11:C11"/>
    <mergeCell ref="D11:E11"/>
    <mergeCell ref="F11:G11"/>
    <mergeCell ref="H11:I11"/>
    <mergeCell ref="B12:C12"/>
    <mergeCell ref="D12:E12"/>
    <mergeCell ref="F12:G12"/>
    <mergeCell ref="H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A20:J20"/>
    <mergeCell ref="A21:J21"/>
    <mergeCell ref="C22:E22"/>
    <mergeCell ref="H22:J22"/>
    <mergeCell ref="C23:E23"/>
    <mergeCell ref="H23:J23"/>
    <mergeCell ref="C30:E30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C29:E29"/>
    <mergeCell ref="C42:E42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A44:J44"/>
    <mergeCell ref="A45:J45"/>
    <mergeCell ref="B46:C46"/>
    <mergeCell ref="F46:G46"/>
    <mergeCell ref="H46:I46"/>
  </mergeCells>
  <pageMargins left="0.7" right="0.7" top="0.75" bottom="0.75" header="0.3" footer="0.3"/>
  <pageSetup paperSize="9" scale="69" orientation="portrait" r:id="rId1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9"/>
  <sheetViews>
    <sheetView topLeftCell="A25" zoomScaleNormal="100" workbookViewId="0">
      <selection activeCell="H28" sqref="H28:J28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10.140625" style="125" bestFit="1" customWidth="1"/>
    <col min="13" max="13" width="9.7109375" style="125" bestFit="1" customWidth="1"/>
    <col min="14" max="16" width="9.5703125" style="125" bestFit="1" customWidth="1"/>
    <col min="17" max="16384" width="9.140625" style="125"/>
  </cols>
  <sheetData>
    <row r="5" spans="1:17" ht="15.75" x14ac:dyDescent="0.25">
      <c r="A5" s="682" t="s">
        <v>1425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1408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177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1409</v>
      </c>
      <c r="C11" s="664"/>
      <c r="D11" s="666">
        <v>50124.54</v>
      </c>
      <c r="E11" s="667"/>
      <c r="F11" s="681"/>
      <c r="G11" s="666">
        <v>658742.16</v>
      </c>
      <c r="H11" s="667"/>
      <c r="I11" s="668"/>
    </row>
    <row r="12" spans="1:17" x14ac:dyDescent="0.25">
      <c r="B12" s="585" t="s">
        <v>3</v>
      </c>
      <c r="C12" s="665"/>
      <c r="D12" s="669">
        <f>10721.42+2742.73</f>
        <v>13464.15</v>
      </c>
      <c r="E12" s="360"/>
      <c r="F12" s="541"/>
      <c r="G12" s="669">
        <f>259134.74+14507.21+210254.44+5456.91</f>
        <v>489353.3</v>
      </c>
      <c r="H12" s="360"/>
      <c r="I12" s="662"/>
      <c r="K12" s="244"/>
      <c r="L12" s="244"/>
      <c r="M12" s="244"/>
      <c r="N12" s="201"/>
      <c r="O12" s="201"/>
      <c r="P12" s="201"/>
      <c r="Q12" s="201"/>
    </row>
    <row r="13" spans="1:17" x14ac:dyDescent="0.25">
      <c r="B13" s="585" t="s">
        <v>1377</v>
      </c>
      <c r="C13" s="665"/>
      <c r="D13" s="669">
        <v>26.85</v>
      </c>
      <c r="E13" s="360"/>
      <c r="F13" s="541"/>
      <c r="G13" s="669">
        <f>2605.86+3524.4+4421.46</f>
        <v>10551.720000000001</v>
      </c>
      <c r="H13" s="360"/>
      <c r="I13" s="662"/>
      <c r="L13" s="244"/>
      <c r="M13" s="244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0</v>
      </c>
      <c r="H14" s="360"/>
      <c r="I14" s="662"/>
      <c r="L14" s="244"/>
      <c r="M14" s="244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0</v>
      </c>
      <c r="H15" s="360"/>
      <c r="I15" s="662"/>
      <c r="L15" s="244"/>
      <c r="M15" s="244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0</v>
      </c>
      <c r="H16" s="360"/>
      <c r="I16" s="662"/>
    </row>
    <row r="17" spans="1:16" x14ac:dyDescent="0.25">
      <c r="B17" s="585" t="s">
        <v>6</v>
      </c>
      <c r="C17" s="665"/>
      <c r="D17" s="669">
        <v>16900.400000000001</v>
      </c>
      <c r="E17" s="360"/>
      <c r="F17" s="541"/>
      <c r="G17" s="669">
        <v>830969.99</v>
      </c>
      <c r="H17" s="360"/>
      <c r="I17" s="662"/>
      <c r="O17" s="201"/>
    </row>
    <row r="18" spans="1:16" ht="36.75" customHeight="1" thickBot="1" x14ac:dyDescent="0.3">
      <c r="B18" s="602" t="s">
        <v>1410</v>
      </c>
      <c r="C18" s="679"/>
      <c r="D18" s="680">
        <f>D11+D12+D13+D14+D15+D16-D17</f>
        <v>46715.14</v>
      </c>
      <c r="E18" s="422"/>
      <c r="F18" s="636"/>
      <c r="G18" s="680">
        <f>G11+G12+G13+G14+G15+G16-G17</f>
        <v>327677.18999999994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687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1"/>
      <c r="F21" s="632" t="s">
        <v>177</v>
      </c>
      <c r="G21" s="630"/>
      <c r="H21" s="630"/>
      <c r="I21" s="630"/>
      <c r="J21" s="631"/>
      <c r="M21" s="201"/>
      <c r="O21" s="687"/>
    </row>
    <row r="22" spans="1:16" x14ac:dyDescent="0.25">
      <c r="A22" s="286" t="s">
        <v>30</v>
      </c>
      <c r="B22" s="286" t="s">
        <v>31</v>
      </c>
      <c r="C22" s="458" t="s">
        <v>32</v>
      </c>
      <c r="D22" s="683"/>
      <c r="E22" s="683"/>
      <c r="F22" s="286" t="s">
        <v>30</v>
      </c>
      <c r="G22" s="286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45756</v>
      </c>
      <c r="B23" s="218">
        <v>10000</v>
      </c>
      <c r="C23" s="626" t="s">
        <v>1411</v>
      </c>
      <c r="D23" s="626"/>
      <c r="E23" s="626"/>
      <c r="F23" s="213">
        <v>45749</v>
      </c>
      <c r="G23" s="218">
        <v>509</v>
      </c>
      <c r="H23" s="626" t="s">
        <v>1256</v>
      </c>
      <c r="I23" s="626"/>
      <c r="J23" s="626"/>
    </row>
    <row r="24" spans="1:16" ht="14.25" customHeight="1" x14ac:dyDescent="0.25">
      <c r="A24" s="213">
        <v>45756</v>
      </c>
      <c r="B24" s="218">
        <v>12.8</v>
      </c>
      <c r="C24" s="626" t="s">
        <v>217</v>
      </c>
      <c r="D24" s="626"/>
      <c r="E24" s="626"/>
      <c r="F24" s="213">
        <v>45749</v>
      </c>
      <c r="G24" s="218">
        <v>103422.38</v>
      </c>
      <c r="H24" s="608" t="s">
        <v>343</v>
      </c>
      <c r="I24" s="608"/>
      <c r="J24" s="608"/>
    </row>
    <row r="25" spans="1:16" ht="14.25" customHeight="1" x14ac:dyDescent="0.25">
      <c r="A25" s="213">
        <v>45775</v>
      </c>
      <c r="B25" s="218">
        <v>6887.6</v>
      </c>
      <c r="C25" s="491" t="s">
        <v>776</v>
      </c>
      <c r="D25" s="512"/>
      <c r="E25" s="543"/>
      <c r="F25" s="213">
        <v>45751</v>
      </c>
      <c r="G25" s="218">
        <v>306065.21999999997</v>
      </c>
      <c r="H25" s="626" t="s">
        <v>1416</v>
      </c>
      <c r="I25" s="626"/>
      <c r="J25" s="626"/>
    </row>
    <row r="26" spans="1:16" ht="14.25" customHeight="1" x14ac:dyDescent="0.25">
      <c r="A26" s="213"/>
      <c r="B26" s="218"/>
      <c r="C26" s="626"/>
      <c r="D26" s="626"/>
      <c r="E26" s="626"/>
      <c r="F26" s="213">
        <v>45751</v>
      </c>
      <c r="G26" s="219">
        <v>44209.33</v>
      </c>
      <c r="H26" s="482" t="s">
        <v>1263</v>
      </c>
      <c r="I26" s="482"/>
      <c r="J26" s="482"/>
    </row>
    <row r="27" spans="1:16" ht="14.25" customHeight="1" x14ac:dyDescent="0.25">
      <c r="A27" s="213"/>
      <c r="B27" s="219"/>
      <c r="C27" s="491"/>
      <c r="D27" s="512"/>
      <c r="E27" s="543"/>
      <c r="F27" s="213">
        <v>45751</v>
      </c>
      <c r="G27" s="218">
        <v>7468.71</v>
      </c>
      <c r="H27" s="608" t="s">
        <v>1412</v>
      </c>
      <c r="I27" s="608"/>
      <c r="J27" s="608"/>
    </row>
    <row r="28" spans="1:16" ht="13.5" customHeight="1" x14ac:dyDescent="0.25">
      <c r="A28" s="213"/>
      <c r="B28" s="231"/>
      <c r="C28" s="482"/>
      <c r="D28" s="482"/>
      <c r="E28" s="482"/>
      <c r="F28" s="213">
        <v>45751</v>
      </c>
      <c r="G28" s="218">
        <v>12500</v>
      </c>
      <c r="H28" s="626" t="s">
        <v>1399</v>
      </c>
      <c r="I28" s="626"/>
      <c r="J28" s="626"/>
    </row>
    <row r="29" spans="1:16" ht="13.5" customHeight="1" x14ac:dyDescent="0.25">
      <c r="A29" s="213"/>
      <c r="B29" s="219"/>
      <c r="C29" s="626"/>
      <c r="D29" s="626"/>
      <c r="E29" s="626"/>
      <c r="F29" s="213">
        <v>45751</v>
      </c>
      <c r="G29" s="218">
        <v>21600</v>
      </c>
      <c r="H29" s="626" t="s">
        <v>1414</v>
      </c>
      <c r="I29" s="626"/>
      <c r="J29" s="626"/>
    </row>
    <row r="30" spans="1:16" ht="13.5" customHeight="1" x14ac:dyDescent="0.25">
      <c r="A30" s="213"/>
      <c r="B30" s="231"/>
      <c r="C30" s="482"/>
      <c r="D30" s="482"/>
      <c r="E30" s="482"/>
      <c r="F30" s="213">
        <v>45755</v>
      </c>
      <c r="G30" s="218">
        <v>130</v>
      </c>
      <c r="H30" s="482" t="s">
        <v>239</v>
      </c>
      <c r="I30" s="482"/>
      <c r="J30" s="482"/>
    </row>
    <row r="31" spans="1:16" ht="13.5" customHeight="1" x14ac:dyDescent="0.25">
      <c r="A31" s="213"/>
      <c r="B31" s="218"/>
      <c r="C31" s="626"/>
      <c r="D31" s="626"/>
      <c r="E31" s="626"/>
      <c r="F31" s="213">
        <v>45756</v>
      </c>
      <c r="G31" s="218">
        <v>28895.59</v>
      </c>
      <c r="H31" s="608" t="s">
        <v>1412</v>
      </c>
      <c r="I31" s="608"/>
      <c r="J31" s="608"/>
    </row>
    <row r="32" spans="1:16" ht="13.5" customHeight="1" x14ac:dyDescent="0.25">
      <c r="A32" s="213"/>
      <c r="B32" s="218"/>
      <c r="C32" s="491"/>
      <c r="D32" s="512"/>
      <c r="E32" s="543"/>
      <c r="F32" s="213">
        <v>45756</v>
      </c>
      <c r="G32" s="218">
        <v>12.8</v>
      </c>
      <c r="H32" s="626" t="s">
        <v>217</v>
      </c>
      <c r="I32" s="626"/>
      <c r="J32" s="626"/>
    </row>
    <row r="33" spans="1:10" ht="13.5" customHeight="1" x14ac:dyDescent="0.25">
      <c r="A33" s="213"/>
      <c r="B33" s="218"/>
      <c r="C33" s="287"/>
      <c r="D33" s="288"/>
      <c r="E33" s="289"/>
      <c r="F33" s="213">
        <v>45756</v>
      </c>
      <c r="G33" s="218">
        <v>51000</v>
      </c>
      <c r="H33" s="491" t="s">
        <v>1415</v>
      </c>
      <c r="I33" s="512"/>
      <c r="J33" s="543"/>
    </row>
    <row r="34" spans="1:10" ht="13.5" customHeight="1" x14ac:dyDescent="0.25">
      <c r="A34" s="213"/>
      <c r="B34" s="218"/>
      <c r="C34" s="287"/>
      <c r="D34" s="288"/>
      <c r="E34" s="289"/>
      <c r="F34" s="213">
        <v>45756</v>
      </c>
      <c r="G34" s="218">
        <v>12.8</v>
      </c>
      <c r="H34" s="626" t="s">
        <v>217</v>
      </c>
      <c r="I34" s="626"/>
      <c r="J34" s="626"/>
    </row>
    <row r="35" spans="1:10" ht="13.5" customHeight="1" x14ac:dyDescent="0.25">
      <c r="A35" s="213"/>
      <c r="B35" s="218"/>
      <c r="C35" s="287"/>
      <c r="D35" s="288"/>
      <c r="E35" s="289"/>
      <c r="F35" s="213">
        <v>45757</v>
      </c>
      <c r="G35" s="218">
        <v>54778.48</v>
      </c>
      <c r="H35" s="491" t="s">
        <v>1415</v>
      </c>
      <c r="I35" s="512"/>
      <c r="J35" s="543"/>
    </row>
    <row r="36" spans="1:10" ht="13.5" customHeight="1" x14ac:dyDescent="0.25">
      <c r="A36" s="213"/>
      <c r="B36" s="218"/>
      <c r="C36" s="287"/>
      <c r="D36" s="288"/>
      <c r="E36" s="289"/>
      <c r="F36" s="213">
        <v>45757</v>
      </c>
      <c r="G36" s="218">
        <v>6.39</v>
      </c>
      <c r="H36" s="626" t="s">
        <v>217</v>
      </c>
      <c r="I36" s="626"/>
      <c r="J36" s="626"/>
    </row>
    <row r="37" spans="1:10" ht="13.5" customHeight="1" x14ac:dyDescent="0.25">
      <c r="A37" s="213"/>
      <c r="B37" s="218"/>
      <c r="C37" s="287"/>
      <c r="D37" s="288"/>
      <c r="E37" s="289"/>
      <c r="F37" s="213">
        <v>45757</v>
      </c>
      <c r="G37" s="218">
        <v>1948.05</v>
      </c>
      <c r="H37" s="626" t="s">
        <v>1417</v>
      </c>
      <c r="I37" s="626"/>
      <c r="J37" s="626"/>
    </row>
    <row r="38" spans="1:10" ht="13.5" customHeight="1" x14ac:dyDescent="0.25">
      <c r="A38" s="213"/>
      <c r="B38" s="218"/>
      <c r="C38" s="287"/>
      <c r="D38" s="288"/>
      <c r="E38" s="289"/>
      <c r="F38" s="213">
        <v>45757</v>
      </c>
      <c r="G38" s="218">
        <v>3.19</v>
      </c>
      <c r="H38" s="626" t="s">
        <v>217</v>
      </c>
      <c r="I38" s="626"/>
      <c r="J38" s="626"/>
    </row>
    <row r="39" spans="1:10" ht="13.5" customHeight="1" x14ac:dyDescent="0.25">
      <c r="A39" s="213"/>
      <c r="B39" s="218"/>
      <c r="C39" s="287"/>
      <c r="D39" s="288"/>
      <c r="E39" s="289"/>
      <c r="F39" s="213">
        <v>45758</v>
      </c>
      <c r="G39" s="218">
        <v>459</v>
      </c>
      <c r="H39" s="482" t="s">
        <v>273</v>
      </c>
      <c r="I39" s="482"/>
      <c r="J39" s="482"/>
    </row>
    <row r="40" spans="1:10" ht="13.5" customHeight="1" x14ac:dyDescent="0.25">
      <c r="A40" s="213"/>
      <c r="B40" s="218"/>
      <c r="C40" s="287"/>
      <c r="D40" s="288"/>
      <c r="E40" s="289"/>
      <c r="F40" s="213">
        <v>45758</v>
      </c>
      <c r="G40" s="218">
        <v>10000</v>
      </c>
      <c r="H40" s="626" t="s">
        <v>1402</v>
      </c>
      <c r="I40" s="626"/>
      <c r="J40" s="626"/>
    </row>
    <row r="41" spans="1:10" ht="13.5" customHeight="1" x14ac:dyDescent="0.25">
      <c r="A41" s="213"/>
      <c r="B41" s="218"/>
      <c r="C41" s="287"/>
      <c r="D41" s="288"/>
      <c r="E41" s="289"/>
      <c r="F41" s="213">
        <v>45758</v>
      </c>
      <c r="G41" s="218">
        <v>12.8</v>
      </c>
      <c r="H41" s="626" t="s">
        <v>217</v>
      </c>
      <c r="I41" s="626"/>
      <c r="J41" s="626"/>
    </row>
    <row r="42" spans="1:10" ht="13.5" customHeight="1" x14ac:dyDescent="0.25">
      <c r="A42" s="213"/>
      <c r="B42" s="218"/>
      <c r="C42" s="287"/>
      <c r="D42" s="288"/>
      <c r="E42" s="289"/>
      <c r="F42" s="213">
        <v>45764</v>
      </c>
      <c r="G42" s="218">
        <v>8271</v>
      </c>
      <c r="H42" s="491" t="s">
        <v>1025</v>
      </c>
      <c r="I42" s="512"/>
      <c r="J42" s="543"/>
    </row>
    <row r="43" spans="1:10" ht="13.5" customHeight="1" x14ac:dyDescent="0.25">
      <c r="A43" s="213"/>
      <c r="B43" s="218"/>
      <c r="C43" s="287"/>
      <c r="D43" s="288"/>
      <c r="E43" s="289"/>
      <c r="F43" s="213">
        <v>45765</v>
      </c>
      <c r="G43" s="218">
        <v>9052</v>
      </c>
      <c r="H43" s="491" t="s">
        <v>1025</v>
      </c>
      <c r="I43" s="512"/>
      <c r="J43" s="543"/>
    </row>
    <row r="44" spans="1:10" ht="13.5" customHeight="1" x14ac:dyDescent="0.25">
      <c r="A44" s="213"/>
      <c r="B44" s="218"/>
      <c r="C44" s="287"/>
      <c r="D44" s="288"/>
      <c r="E44" s="289"/>
      <c r="F44" s="213">
        <v>45765</v>
      </c>
      <c r="G44" s="218">
        <v>540</v>
      </c>
      <c r="H44" s="626" t="s">
        <v>1420</v>
      </c>
      <c r="I44" s="626"/>
      <c r="J44" s="626"/>
    </row>
    <row r="45" spans="1:10" ht="13.5" customHeight="1" x14ac:dyDescent="0.25">
      <c r="A45" s="213"/>
      <c r="B45" s="218"/>
      <c r="C45" s="287"/>
      <c r="D45" s="288"/>
      <c r="E45" s="289"/>
      <c r="F45" s="213">
        <v>45766</v>
      </c>
      <c r="G45" s="218">
        <v>10000</v>
      </c>
      <c r="H45" s="491" t="s">
        <v>628</v>
      </c>
      <c r="I45" s="512"/>
      <c r="J45" s="543"/>
    </row>
    <row r="46" spans="1:10" ht="13.5" customHeight="1" x14ac:dyDescent="0.25">
      <c r="A46" s="213"/>
      <c r="B46" s="218"/>
      <c r="C46" s="287"/>
      <c r="D46" s="288"/>
      <c r="E46" s="289"/>
      <c r="F46" s="213">
        <v>45766</v>
      </c>
      <c r="G46" s="218">
        <v>12.8</v>
      </c>
      <c r="H46" s="626" t="s">
        <v>217</v>
      </c>
      <c r="I46" s="626"/>
      <c r="J46" s="626"/>
    </row>
    <row r="47" spans="1:10" ht="13.5" customHeight="1" x14ac:dyDescent="0.25">
      <c r="A47" s="213"/>
      <c r="B47" s="218"/>
      <c r="C47" s="287"/>
      <c r="D47" s="288"/>
      <c r="E47" s="289"/>
      <c r="F47" s="213">
        <v>45768</v>
      </c>
      <c r="G47" s="218">
        <v>521.5</v>
      </c>
      <c r="H47" s="626" t="s">
        <v>1360</v>
      </c>
      <c r="I47" s="626"/>
      <c r="J47" s="626"/>
    </row>
    <row r="48" spans="1:10" ht="13.5" customHeight="1" x14ac:dyDescent="0.25">
      <c r="A48" s="213"/>
      <c r="B48" s="218"/>
      <c r="C48" s="287"/>
      <c r="D48" s="288"/>
      <c r="E48" s="289"/>
      <c r="F48" s="213">
        <v>45768</v>
      </c>
      <c r="G48" s="218">
        <v>521.5</v>
      </c>
      <c r="H48" s="626" t="s">
        <v>1348</v>
      </c>
      <c r="I48" s="626"/>
      <c r="J48" s="626"/>
    </row>
    <row r="49" spans="1:10" ht="13.5" customHeight="1" x14ac:dyDescent="0.25">
      <c r="A49" s="213"/>
      <c r="B49" s="218"/>
      <c r="C49" s="287"/>
      <c r="D49" s="288"/>
      <c r="E49" s="289"/>
      <c r="F49" s="213">
        <v>45769</v>
      </c>
      <c r="G49" s="218">
        <v>2201.2600000000002</v>
      </c>
      <c r="H49" s="626" t="s">
        <v>1421</v>
      </c>
      <c r="I49" s="626"/>
      <c r="J49" s="626"/>
    </row>
    <row r="50" spans="1:10" ht="13.5" customHeight="1" x14ac:dyDescent="0.25">
      <c r="A50" s="213"/>
      <c r="B50" s="218"/>
      <c r="C50" s="287"/>
      <c r="D50" s="288"/>
      <c r="E50" s="289"/>
      <c r="F50" s="213">
        <v>45769</v>
      </c>
      <c r="G50" s="218">
        <v>22599</v>
      </c>
      <c r="H50" s="650" t="s">
        <v>1422</v>
      </c>
      <c r="I50" s="639"/>
      <c r="J50" s="640"/>
    </row>
    <row r="51" spans="1:10" ht="13.5" customHeight="1" x14ac:dyDescent="0.25">
      <c r="A51" s="213"/>
      <c r="B51" s="218"/>
      <c r="C51" s="287"/>
      <c r="D51" s="288"/>
      <c r="E51" s="289"/>
      <c r="F51" s="213">
        <v>45769</v>
      </c>
      <c r="G51" s="218">
        <v>12.8</v>
      </c>
      <c r="H51" s="626" t="s">
        <v>217</v>
      </c>
      <c r="I51" s="626"/>
      <c r="J51" s="626"/>
    </row>
    <row r="52" spans="1:10" ht="13.5" customHeight="1" x14ac:dyDescent="0.25">
      <c r="A52" s="213"/>
      <c r="B52" s="218"/>
      <c r="C52" s="287"/>
      <c r="D52" s="288"/>
      <c r="E52" s="289"/>
      <c r="F52" s="213">
        <v>45771</v>
      </c>
      <c r="G52" s="218">
        <v>10000</v>
      </c>
      <c r="H52" s="491" t="s">
        <v>628</v>
      </c>
      <c r="I52" s="512"/>
      <c r="J52" s="543"/>
    </row>
    <row r="53" spans="1:10" ht="13.5" customHeight="1" x14ac:dyDescent="0.25">
      <c r="A53" s="213"/>
      <c r="B53" s="218"/>
      <c r="C53" s="287"/>
      <c r="D53" s="288"/>
      <c r="E53" s="289"/>
      <c r="F53" s="213">
        <v>45775</v>
      </c>
      <c r="G53" s="218">
        <v>14000</v>
      </c>
      <c r="H53" s="626" t="s">
        <v>1423</v>
      </c>
      <c r="I53" s="626"/>
      <c r="J53" s="626"/>
    </row>
    <row r="54" spans="1:10" ht="13.5" customHeight="1" x14ac:dyDescent="0.25">
      <c r="A54" s="213"/>
      <c r="B54" s="218"/>
      <c r="C54" s="287"/>
      <c r="D54" s="288"/>
      <c r="E54" s="289"/>
      <c r="F54" s="213">
        <v>45777</v>
      </c>
      <c r="G54" s="218">
        <v>110204.39</v>
      </c>
      <c r="H54" s="608" t="s">
        <v>343</v>
      </c>
      <c r="I54" s="608"/>
      <c r="J54" s="608"/>
    </row>
    <row r="55" spans="1:10" ht="13.5" customHeight="1" x14ac:dyDescent="0.25">
      <c r="A55" s="213"/>
      <c r="B55" s="218"/>
      <c r="C55" s="482"/>
      <c r="D55" s="482"/>
      <c r="E55" s="482"/>
      <c r="F55" s="213"/>
      <c r="G55" s="218"/>
      <c r="H55" s="491"/>
      <c r="I55" s="512"/>
      <c r="J55" s="543"/>
    </row>
    <row r="57" spans="1:10" ht="21" customHeight="1" x14ac:dyDescent="0.25">
      <c r="A57" s="691" t="s">
        <v>1424</v>
      </c>
      <c r="B57" s="691"/>
      <c r="C57" s="691"/>
      <c r="D57" s="691"/>
      <c r="E57" s="691"/>
      <c r="F57" s="691"/>
      <c r="G57" s="691"/>
      <c r="H57" s="691"/>
      <c r="I57" s="691"/>
      <c r="J57" s="691"/>
    </row>
    <row r="58" spans="1:10" x14ac:dyDescent="0.25">
      <c r="A58" s="692" t="s">
        <v>1378</v>
      </c>
      <c r="B58" s="692"/>
      <c r="C58" s="692"/>
      <c r="D58" s="692"/>
      <c r="E58" s="692"/>
      <c r="F58" s="692"/>
      <c r="G58" s="692"/>
      <c r="H58" s="692"/>
      <c r="I58" s="692"/>
      <c r="J58" s="692"/>
    </row>
    <row r="59" spans="1:10" x14ac:dyDescent="0.25">
      <c r="B59" s="693" t="s">
        <v>1379</v>
      </c>
      <c r="C59" s="693"/>
      <c r="F59" s="693" t="s">
        <v>1226</v>
      </c>
      <c r="G59" s="693"/>
      <c r="H59" s="693" t="s">
        <v>1380</v>
      </c>
      <c r="I59" s="693"/>
    </row>
  </sheetData>
  <mergeCells count="86">
    <mergeCell ref="B59:C59"/>
    <mergeCell ref="F59:G59"/>
    <mergeCell ref="H59:I59"/>
    <mergeCell ref="A58:J58"/>
    <mergeCell ref="H43:J43"/>
    <mergeCell ref="H44:J44"/>
    <mergeCell ref="H45:J45"/>
    <mergeCell ref="H46:J46"/>
    <mergeCell ref="H47:J47"/>
    <mergeCell ref="H48:J48"/>
    <mergeCell ref="H54:J54"/>
    <mergeCell ref="C55:E55"/>
    <mergeCell ref="H55:J55"/>
    <mergeCell ref="A57:J57"/>
    <mergeCell ref="H49:J49"/>
    <mergeCell ref="H50:J50"/>
    <mergeCell ref="H51:J51"/>
    <mergeCell ref="H52:J52"/>
    <mergeCell ref="H53:J53"/>
    <mergeCell ref="H42:J42"/>
    <mergeCell ref="C32:E32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C29:E29"/>
    <mergeCell ref="H29:J29"/>
    <mergeCell ref="C30:E30"/>
    <mergeCell ref="H30:J30"/>
    <mergeCell ref="C31:E31"/>
    <mergeCell ref="H31:J31"/>
    <mergeCell ref="C26:E26"/>
    <mergeCell ref="H26:J26"/>
    <mergeCell ref="C27:E27"/>
    <mergeCell ref="H27:J27"/>
    <mergeCell ref="C28:E28"/>
    <mergeCell ref="H28:J28"/>
    <mergeCell ref="C23:E23"/>
    <mergeCell ref="H23:J23"/>
    <mergeCell ref="C24:E24"/>
    <mergeCell ref="H24:J24"/>
    <mergeCell ref="C25:E25"/>
    <mergeCell ref="H25:J25"/>
    <mergeCell ref="O19:O21"/>
    <mergeCell ref="A20:J20"/>
    <mergeCell ref="A21:E21"/>
    <mergeCell ref="F21:J21"/>
    <mergeCell ref="C22:E22"/>
    <mergeCell ref="H22:J22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A5:J5"/>
    <mergeCell ref="B7:I7"/>
    <mergeCell ref="B8:G8"/>
    <mergeCell ref="H8:I8"/>
    <mergeCell ref="B9:C10"/>
    <mergeCell ref="D9:F10"/>
    <mergeCell ref="G9:I10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6"/>
  <sheetViews>
    <sheetView topLeftCell="A16" zoomScaleNormal="100" workbookViewId="0">
      <selection activeCell="C37" sqref="C36:E37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10.140625" style="125" bestFit="1" customWidth="1"/>
    <col min="12" max="12" width="10" style="125" bestFit="1" customWidth="1"/>
    <col min="13" max="16384" width="9.140625" style="125"/>
  </cols>
  <sheetData>
    <row r="5" spans="1:13" ht="15.75" x14ac:dyDescent="0.25">
      <c r="A5" s="682" t="s">
        <v>1425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3" ht="15.75" thickBot="1" x14ac:dyDescent="0.3"/>
    <row r="7" spans="1:13" ht="21.75" customHeight="1" x14ac:dyDescent="0.35">
      <c r="B7" s="589" t="s">
        <v>1408</v>
      </c>
      <c r="C7" s="590"/>
      <c r="D7" s="590"/>
      <c r="E7" s="590"/>
      <c r="F7" s="590"/>
      <c r="G7" s="590"/>
      <c r="H7" s="590"/>
      <c r="I7" s="591"/>
      <c r="K7" s="244"/>
      <c r="L7" s="244"/>
      <c r="M7" s="244"/>
    </row>
    <row r="8" spans="1:13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  <c r="K8" s="244"/>
      <c r="L8" s="244"/>
      <c r="M8" s="244"/>
    </row>
    <row r="9" spans="1:13" x14ac:dyDescent="0.25">
      <c r="B9" s="658"/>
      <c r="C9" s="673"/>
      <c r="D9" s="628" t="s">
        <v>1253</v>
      </c>
      <c r="E9" s="694"/>
      <c r="F9" s="628" t="s">
        <v>1391</v>
      </c>
      <c r="G9" s="694"/>
      <c r="H9" s="628" t="s">
        <v>1407</v>
      </c>
      <c r="I9" s="694"/>
      <c r="K9" s="244"/>
      <c r="L9" s="244"/>
      <c r="M9" s="244"/>
    </row>
    <row r="10" spans="1:13" ht="15.75" thickBot="1" x14ac:dyDescent="0.3">
      <c r="B10" s="660"/>
      <c r="C10" s="674"/>
      <c r="D10" s="695"/>
      <c r="E10" s="696"/>
      <c r="F10" s="695"/>
      <c r="G10" s="696"/>
      <c r="H10" s="695"/>
      <c r="I10" s="696"/>
      <c r="K10" s="244"/>
      <c r="L10" s="244"/>
      <c r="M10" s="244"/>
    </row>
    <row r="11" spans="1:13" ht="30.75" customHeight="1" x14ac:dyDescent="0.25">
      <c r="B11" s="583" t="s">
        <v>1409</v>
      </c>
      <c r="C11" s="664"/>
      <c r="D11" s="697">
        <v>401982.21</v>
      </c>
      <c r="E11" s="698"/>
      <c r="F11" s="697">
        <v>144682.82999999999</v>
      </c>
      <c r="G11" s="698"/>
      <c r="H11" s="697">
        <v>200000</v>
      </c>
      <c r="I11" s="698"/>
      <c r="K11" s="244"/>
      <c r="L11" s="244"/>
      <c r="M11" s="244"/>
    </row>
    <row r="12" spans="1:13" x14ac:dyDescent="0.25">
      <c r="B12" s="585" t="s">
        <v>3</v>
      </c>
      <c r="C12" s="665"/>
      <c r="D12" s="699">
        <f>455370.51+13789.56</f>
        <v>469160.07</v>
      </c>
      <c r="E12" s="624"/>
      <c r="F12" s="699">
        <v>0</v>
      </c>
      <c r="G12" s="624"/>
      <c r="H12" s="699">
        <v>0</v>
      </c>
      <c r="I12" s="624"/>
      <c r="K12" s="244"/>
      <c r="L12" s="244"/>
      <c r="M12" s="244"/>
    </row>
    <row r="13" spans="1:13" x14ac:dyDescent="0.25">
      <c r="B13" s="585" t="s">
        <v>1377</v>
      </c>
      <c r="C13" s="665"/>
      <c r="D13" s="699">
        <v>13489.38</v>
      </c>
      <c r="E13" s="624"/>
      <c r="F13" s="699">
        <v>0</v>
      </c>
      <c r="G13" s="624"/>
      <c r="H13" s="699">
        <v>0</v>
      </c>
      <c r="I13" s="624"/>
      <c r="K13" s="244"/>
      <c r="L13" s="244"/>
      <c r="M13" s="244"/>
    </row>
    <row r="14" spans="1:13" x14ac:dyDescent="0.25">
      <c r="B14" s="585" t="s">
        <v>1254</v>
      </c>
      <c r="C14" s="665"/>
      <c r="D14" s="699">
        <v>0</v>
      </c>
      <c r="E14" s="624"/>
      <c r="F14" s="699">
        <v>624.32000000000005</v>
      </c>
      <c r="G14" s="624"/>
      <c r="H14" s="699">
        <v>7101.37</v>
      </c>
      <c r="I14" s="624"/>
      <c r="K14" s="244"/>
      <c r="L14" s="244"/>
      <c r="M14" s="244"/>
    </row>
    <row r="15" spans="1:13" x14ac:dyDescent="0.25">
      <c r="B15" s="585" t="s">
        <v>996</v>
      </c>
      <c r="C15" s="665"/>
      <c r="D15" s="699">
        <v>100</v>
      </c>
      <c r="E15" s="624"/>
      <c r="F15" s="699">
        <v>0</v>
      </c>
      <c r="G15" s="624"/>
      <c r="H15" s="699">
        <v>0</v>
      </c>
      <c r="I15" s="624"/>
      <c r="K15" s="244"/>
      <c r="L15" s="244"/>
      <c r="M15" s="244"/>
    </row>
    <row r="16" spans="1:13" x14ac:dyDescent="0.25">
      <c r="B16" s="585" t="s">
        <v>1005</v>
      </c>
      <c r="C16" s="665"/>
      <c r="D16" s="699">
        <v>0</v>
      </c>
      <c r="E16" s="624"/>
      <c r="F16" s="699">
        <v>0</v>
      </c>
      <c r="G16" s="624"/>
      <c r="H16" s="699">
        <v>0</v>
      </c>
      <c r="I16" s="624"/>
      <c r="K16" s="244"/>
      <c r="L16" s="244"/>
      <c r="M16" s="244"/>
    </row>
    <row r="17" spans="1:10" x14ac:dyDescent="0.25">
      <c r="B17" s="585" t="s">
        <v>6</v>
      </c>
      <c r="C17" s="665"/>
      <c r="D17" s="699">
        <v>220132.81</v>
      </c>
      <c r="E17" s="624"/>
      <c r="F17" s="699">
        <v>93.65</v>
      </c>
      <c r="G17" s="624"/>
      <c r="H17" s="699">
        <v>1065.21</v>
      </c>
      <c r="I17" s="624"/>
    </row>
    <row r="18" spans="1:10" ht="36.75" customHeight="1" thickBot="1" x14ac:dyDescent="0.3">
      <c r="B18" s="602" t="s">
        <v>1410</v>
      </c>
      <c r="C18" s="679"/>
      <c r="D18" s="700">
        <f>D11+D12+D13+D14+D15+D16-D17</f>
        <v>664598.85000000009</v>
      </c>
      <c r="E18" s="701"/>
      <c r="F18" s="700">
        <f>F11+F12+F13+F14+F15+F16-F17</f>
        <v>145213.5</v>
      </c>
      <c r="G18" s="701"/>
      <c r="H18" s="700">
        <f>H11+H12+H13+H14+H15+H16-H17</f>
        <v>206036.16</v>
      </c>
      <c r="I18" s="701"/>
    </row>
    <row r="19" spans="1:10" ht="15.75" customHeight="1" thickBot="1" x14ac:dyDescent="0.3">
      <c r="D19" s="188"/>
      <c r="E19" s="188"/>
      <c r="F19" s="189"/>
      <c r="G19" s="189"/>
      <c r="H19" s="189"/>
      <c r="I19" s="189"/>
    </row>
    <row r="20" spans="1:10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</row>
    <row r="21" spans="1:10" ht="15.75" thickBot="1" x14ac:dyDescent="0.3">
      <c r="A21" s="632" t="s">
        <v>1391</v>
      </c>
      <c r="B21" s="630"/>
      <c r="C21" s="630"/>
      <c r="D21" s="630"/>
      <c r="E21" s="631"/>
      <c r="F21" s="632" t="s">
        <v>1407</v>
      </c>
      <c r="G21" s="630"/>
      <c r="H21" s="630"/>
      <c r="I21" s="630"/>
      <c r="J21" s="631"/>
    </row>
    <row r="22" spans="1:10" x14ac:dyDescent="0.25">
      <c r="A22" s="286" t="s">
        <v>30</v>
      </c>
      <c r="B22" s="286" t="s">
        <v>31</v>
      </c>
      <c r="C22" s="458" t="s">
        <v>32</v>
      </c>
      <c r="D22" s="683"/>
      <c r="E22" s="683"/>
      <c r="F22" s="286" t="s">
        <v>30</v>
      </c>
      <c r="G22" s="286" t="s">
        <v>31</v>
      </c>
      <c r="H22" s="684" t="s">
        <v>32</v>
      </c>
      <c r="I22" s="685"/>
      <c r="J22" s="686"/>
    </row>
    <row r="23" spans="1:10" ht="14.25" customHeight="1" x14ac:dyDescent="0.25">
      <c r="A23" s="213">
        <v>45775</v>
      </c>
      <c r="B23" s="218">
        <v>93.65</v>
      </c>
      <c r="C23" s="491" t="s">
        <v>1317</v>
      </c>
      <c r="D23" s="512"/>
      <c r="E23" s="543"/>
      <c r="F23" s="213">
        <v>45755</v>
      </c>
      <c r="G23" s="218">
        <v>1065.21</v>
      </c>
      <c r="H23" s="491" t="s">
        <v>1317</v>
      </c>
      <c r="I23" s="512"/>
      <c r="J23" s="543"/>
    </row>
    <row r="24" spans="1:10" ht="14.25" customHeight="1" x14ac:dyDescent="0.25">
      <c r="A24" s="213"/>
      <c r="B24" s="218"/>
      <c r="C24" s="626"/>
      <c r="D24" s="626"/>
      <c r="E24" s="626"/>
      <c r="F24" s="213"/>
      <c r="G24" s="218"/>
      <c r="H24" s="491"/>
      <c r="I24" s="512"/>
      <c r="J24" s="543"/>
    </row>
    <row r="25" spans="1:10" ht="14.25" customHeight="1" x14ac:dyDescent="0.25">
      <c r="A25" s="213"/>
      <c r="B25" s="218"/>
      <c r="C25" s="482"/>
      <c r="D25" s="482"/>
      <c r="E25" s="482"/>
      <c r="F25" s="213"/>
      <c r="G25" s="218"/>
      <c r="H25" s="491"/>
      <c r="I25" s="512"/>
      <c r="J25" s="543"/>
    </row>
    <row r="26" spans="1:10" ht="14.25" customHeight="1" x14ac:dyDescent="0.25">
      <c r="A26" s="213"/>
      <c r="B26" s="218"/>
      <c r="C26" s="626"/>
      <c r="D26" s="626"/>
      <c r="E26" s="626"/>
      <c r="F26" s="213"/>
      <c r="G26" s="219"/>
      <c r="H26" s="650"/>
      <c r="I26" s="639"/>
      <c r="J26" s="640"/>
    </row>
    <row r="27" spans="1:10" ht="14.25" customHeight="1" x14ac:dyDescent="0.25">
      <c r="A27" s="213"/>
      <c r="B27" s="218"/>
      <c r="C27" s="626"/>
      <c r="D27" s="626"/>
      <c r="E27" s="626"/>
      <c r="F27" s="213"/>
      <c r="G27" s="218"/>
      <c r="H27" s="491"/>
      <c r="I27" s="512"/>
      <c r="J27" s="543"/>
    </row>
    <row r="28" spans="1:10" ht="14.25" customHeight="1" x14ac:dyDescent="0.25">
      <c r="A28" s="213"/>
      <c r="B28" s="218"/>
      <c r="C28" s="608"/>
      <c r="D28" s="608"/>
      <c r="E28" s="608"/>
      <c r="F28" s="213"/>
      <c r="G28" s="233"/>
      <c r="H28" s="491"/>
      <c r="I28" s="512"/>
      <c r="J28" s="543"/>
    </row>
    <row r="29" spans="1:10" ht="14.25" customHeight="1" x14ac:dyDescent="0.25">
      <c r="A29" s="213"/>
      <c r="B29" s="218"/>
      <c r="C29" s="626"/>
      <c r="D29" s="626"/>
      <c r="E29" s="626"/>
      <c r="F29" s="213"/>
      <c r="G29" s="234"/>
      <c r="H29" s="287"/>
      <c r="I29" s="288"/>
      <c r="J29" s="289"/>
    </row>
    <row r="30" spans="1:10" ht="14.25" customHeight="1" x14ac:dyDescent="0.25">
      <c r="A30" s="213"/>
      <c r="B30" s="218"/>
      <c r="C30" s="482"/>
      <c r="D30" s="482"/>
      <c r="E30" s="482"/>
      <c r="F30" s="213"/>
      <c r="G30" s="234"/>
      <c r="H30" s="287"/>
      <c r="I30" s="288"/>
      <c r="J30" s="289"/>
    </row>
    <row r="31" spans="1:10" ht="14.25" customHeight="1" x14ac:dyDescent="0.25">
      <c r="A31" s="213"/>
      <c r="B31" s="218"/>
      <c r="C31" s="482"/>
      <c r="D31" s="482"/>
      <c r="E31" s="482"/>
      <c r="F31" s="213"/>
      <c r="G31" s="234"/>
      <c r="H31" s="287"/>
      <c r="I31" s="288"/>
      <c r="J31" s="289"/>
    </row>
    <row r="32" spans="1:10" ht="14.25" customHeight="1" x14ac:dyDescent="0.25">
      <c r="A32" s="213"/>
      <c r="B32" s="218"/>
      <c r="C32" s="491"/>
      <c r="D32" s="512"/>
      <c r="E32" s="543"/>
      <c r="F32" s="213"/>
      <c r="G32" s="234"/>
      <c r="H32" s="287"/>
      <c r="I32" s="288"/>
      <c r="J32" s="289"/>
    </row>
    <row r="33" spans="1:10" ht="14.25" customHeight="1" x14ac:dyDescent="0.25">
      <c r="A33" s="213"/>
      <c r="B33" s="218"/>
      <c r="C33" s="626"/>
      <c r="D33" s="626"/>
      <c r="E33" s="626"/>
      <c r="F33" s="213"/>
      <c r="G33" s="239"/>
      <c r="H33" s="287"/>
      <c r="I33" s="288"/>
      <c r="J33" s="289"/>
    </row>
    <row r="34" spans="1:10" ht="14.25" customHeight="1" x14ac:dyDescent="0.25">
      <c r="A34" s="213"/>
      <c r="B34" s="218"/>
      <c r="C34" s="491"/>
      <c r="D34" s="512"/>
      <c r="E34" s="543"/>
      <c r="F34" s="213"/>
      <c r="G34" s="239"/>
      <c r="H34" s="287"/>
      <c r="I34" s="288"/>
      <c r="J34" s="289"/>
    </row>
    <row r="35" spans="1:10" ht="14.25" customHeight="1" x14ac:dyDescent="0.25">
      <c r="A35" s="213"/>
      <c r="B35" s="218"/>
      <c r="C35" s="491"/>
      <c r="D35" s="512"/>
      <c r="E35" s="543"/>
      <c r="F35" s="213"/>
      <c r="G35" s="239"/>
      <c r="H35" s="287"/>
      <c r="I35" s="288"/>
      <c r="J35" s="289"/>
    </row>
    <row r="36" spans="1:10" ht="14.25" customHeight="1" x14ac:dyDescent="0.25">
      <c r="A36" s="213"/>
      <c r="B36" s="218"/>
      <c r="C36" s="626"/>
      <c r="D36" s="626"/>
      <c r="E36" s="626"/>
      <c r="F36" s="213"/>
      <c r="G36" s="239"/>
      <c r="H36" s="287"/>
      <c r="I36" s="288"/>
      <c r="J36" s="289"/>
    </row>
    <row r="37" spans="1:10" ht="14.25" customHeight="1" x14ac:dyDescent="0.25">
      <c r="A37" s="213"/>
      <c r="B37" s="218"/>
      <c r="C37" s="626"/>
      <c r="D37" s="626"/>
      <c r="E37" s="626"/>
      <c r="F37" s="213"/>
      <c r="G37" s="239"/>
      <c r="H37" s="287"/>
      <c r="I37" s="288"/>
      <c r="J37" s="289"/>
    </row>
    <row r="38" spans="1:10" ht="14.25" customHeight="1" x14ac:dyDescent="0.25">
      <c r="A38" s="213"/>
      <c r="B38" s="218"/>
      <c r="C38" s="491"/>
      <c r="D38" s="512"/>
      <c r="E38" s="543"/>
      <c r="F38" s="213"/>
      <c r="G38" s="239"/>
      <c r="H38" s="287"/>
      <c r="I38" s="288"/>
      <c r="J38" s="289"/>
    </row>
    <row r="39" spans="1:10" ht="14.25" customHeight="1" x14ac:dyDescent="0.25">
      <c r="A39" s="213"/>
      <c r="B39" s="218"/>
      <c r="C39" s="608"/>
      <c r="D39" s="608"/>
      <c r="E39" s="608"/>
      <c r="F39" s="213"/>
      <c r="G39" s="239"/>
      <c r="H39" s="287"/>
      <c r="I39" s="288"/>
      <c r="J39" s="289"/>
    </row>
    <row r="40" spans="1:10" ht="14.25" customHeight="1" x14ac:dyDescent="0.25">
      <c r="A40" s="213"/>
      <c r="B40" s="218"/>
      <c r="C40" s="626"/>
      <c r="D40" s="626"/>
      <c r="E40" s="626"/>
      <c r="F40" s="213"/>
      <c r="G40" s="239"/>
      <c r="H40" s="287"/>
      <c r="I40" s="288"/>
      <c r="J40" s="289"/>
    </row>
    <row r="41" spans="1:10" ht="14.25" customHeight="1" x14ac:dyDescent="0.25">
      <c r="A41" s="213"/>
      <c r="B41" s="218"/>
      <c r="C41" s="626"/>
      <c r="D41" s="626"/>
      <c r="E41" s="626"/>
      <c r="F41" s="213"/>
      <c r="G41" s="239"/>
      <c r="H41" s="287"/>
      <c r="I41" s="288"/>
      <c r="J41" s="289"/>
    </row>
    <row r="42" spans="1:10" ht="14.25" customHeight="1" x14ac:dyDescent="0.25">
      <c r="A42" s="213"/>
      <c r="B42" s="218"/>
      <c r="C42" s="626"/>
      <c r="D42" s="626"/>
      <c r="E42" s="626"/>
      <c r="F42" s="213"/>
      <c r="G42" s="239"/>
      <c r="H42" s="287"/>
      <c r="I42" s="288"/>
      <c r="J42" s="289"/>
    </row>
    <row r="44" spans="1:10" ht="21" customHeight="1" x14ac:dyDescent="0.25">
      <c r="A44" s="691" t="s">
        <v>1424</v>
      </c>
      <c r="B44" s="691"/>
      <c r="C44" s="691"/>
      <c r="D44" s="691"/>
      <c r="E44" s="691"/>
      <c r="F44" s="691"/>
      <c r="G44" s="691"/>
      <c r="H44" s="691"/>
      <c r="I44" s="691"/>
      <c r="J44" s="691"/>
    </row>
    <row r="45" spans="1:10" x14ac:dyDescent="0.25">
      <c r="A45" s="692" t="s">
        <v>1378</v>
      </c>
      <c r="B45" s="692"/>
      <c r="C45" s="692"/>
      <c r="D45" s="692"/>
      <c r="E45" s="692"/>
      <c r="F45" s="692"/>
      <c r="G45" s="692"/>
      <c r="H45" s="692"/>
      <c r="I45" s="692"/>
      <c r="J45" s="692"/>
    </row>
    <row r="46" spans="1:10" x14ac:dyDescent="0.25">
      <c r="B46" s="693" t="s">
        <v>1379</v>
      </c>
      <c r="C46" s="693"/>
      <c r="F46" s="693" t="s">
        <v>1226</v>
      </c>
      <c r="G46" s="693"/>
      <c r="H46" s="693" t="s">
        <v>1384</v>
      </c>
      <c r="I46" s="693"/>
    </row>
  </sheetData>
  <mergeCells count="76">
    <mergeCell ref="A44:J44"/>
    <mergeCell ref="A45:J45"/>
    <mergeCell ref="B46:C46"/>
    <mergeCell ref="F46:G46"/>
    <mergeCell ref="H46:I46"/>
    <mergeCell ref="C30:E30"/>
    <mergeCell ref="C24:E24"/>
    <mergeCell ref="H24:J24"/>
    <mergeCell ref="C25:E25"/>
    <mergeCell ref="H25:J25"/>
    <mergeCell ref="C26:E26"/>
    <mergeCell ref="C27:E27"/>
    <mergeCell ref="H27:J27"/>
    <mergeCell ref="C28:E28"/>
    <mergeCell ref="H28:J28"/>
    <mergeCell ref="C29:E29"/>
    <mergeCell ref="H26:J26"/>
    <mergeCell ref="C40:E40"/>
    <mergeCell ref="C41:E41"/>
    <mergeCell ref="C42:E42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A20:J20"/>
    <mergeCell ref="C22:E22"/>
    <mergeCell ref="H22:J22"/>
    <mergeCell ref="C23:E23"/>
    <mergeCell ref="H23:J23"/>
    <mergeCell ref="A21:E21"/>
    <mergeCell ref="F21:J21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A5:J5"/>
    <mergeCell ref="B7:I7"/>
    <mergeCell ref="B8:G8"/>
    <mergeCell ref="H8:I8"/>
    <mergeCell ref="B9:C10"/>
    <mergeCell ref="D9:E10"/>
    <mergeCell ref="F9:G10"/>
    <mergeCell ref="H9:I10"/>
  </mergeCells>
  <pageMargins left="0.7" right="0.7" top="0.75" bottom="0.75" header="0.3" footer="0.3"/>
  <pageSetup paperSize="9" scale="69" orientation="portrait" r:id="rId1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5"/>
  <sheetViews>
    <sheetView topLeftCell="A25" zoomScaleNormal="100" workbookViewId="0">
      <selection activeCell="H32" sqref="H32:J32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10.140625" style="125" bestFit="1" customWidth="1"/>
    <col min="13" max="13" width="9.7109375" style="125" bestFit="1" customWidth="1"/>
    <col min="14" max="16" width="9.5703125" style="125" bestFit="1" customWidth="1"/>
    <col min="17" max="16384" width="9.140625" style="125"/>
  </cols>
  <sheetData>
    <row r="5" spans="1:17" ht="15.75" x14ac:dyDescent="0.25">
      <c r="A5" s="682" t="s">
        <v>1426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1427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177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1428</v>
      </c>
      <c r="C11" s="664"/>
      <c r="D11" s="666">
        <v>46715.14</v>
      </c>
      <c r="E11" s="667"/>
      <c r="F11" s="681"/>
      <c r="G11" s="666">
        <v>327677.19</v>
      </c>
      <c r="H11" s="667"/>
      <c r="I11" s="668"/>
    </row>
    <row r="12" spans="1:17" x14ac:dyDescent="0.25">
      <c r="B12" s="585" t="s">
        <v>3</v>
      </c>
      <c r="C12" s="665"/>
      <c r="D12" s="669">
        <f>22229.03+1849.41</f>
        <v>24078.44</v>
      </c>
      <c r="E12" s="360"/>
      <c r="F12" s="541"/>
      <c r="G12" s="669">
        <f>287899.28+13456.4+391380.92+11817-897</f>
        <v>703656.60000000009</v>
      </c>
      <c r="H12" s="360"/>
      <c r="I12" s="662"/>
      <c r="K12" s="244"/>
      <c r="L12" s="244"/>
      <c r="M12" s="244"/>
      <c r="N12" s="201"/>
      <c r="O12" s="201"/>
      <c r="P12" s="201"/>
      <c r="Q12" s="201"/>
    </row>
    <row r="13" spans="1:17" x14ac:dyDescent="0.25">
      <c r="B13" s="585" t="s">
        <v>1377</v>
      </c>
      <c r="C13" s="665"/>
      <c r="D13" s="669">
        <v>586.26</v>
      </c>
      <c r="E13" s="360"/>
      <c r="F13" s="541"/>
      <c r="G13" s="669">
        <f>9349.21+9252.07</f>
        <v>18601.28</v>
      </c>
      <c r="H13" s="360"/>
      <c r="I13" s="662"/>
      <c r="L13" s="244"/>
      <c r="M13" s="244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0</v>
      </c>
      <c r="H14" s="360"/>
      <c r="I14" s="662"/>
      <c r="L14" s="244"/>
      <c r="M14" s="244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0</v>
      </c>
      <c r="H15" s="360"/>
      <c r="I15" s="662"/>
      <c r="L15" s="244"/>
      <c r="M15" s="244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0</v>
      </c>
      <c r="H16" s="360"/>
      <c r="I16" s="662"/>
    </row>
    <row r="17" spans="1:16" x14ac:dyDescent="0.25">
      <c r="B17" s="585" t="s">
        <v>6</v>
      </c>
      <c r="C17" s="665"/>
      <c r="D17" s="669">
        <v>37453.82</v>
      </c>
      <c r="E17" s="360"/>
      <c r="F17" s="541"/>
      <c r="G17" s="669">
        <f>612548.08-897</f>
        <v>611651.07999999996</v>
      </c>
      <c r="H17" s="360"/>
      <c r="I17" s="662"/>
      <c r="O17" s="201"/>
    </row>
    <row r="18" spans="1:16" ht="36.75" customHeight="1" thickBot="1" x14ac:dyDescent="0.3">
      <c r="B18" s="602" t="s">
        <v>1429</v>
      </c>
      <c r="C18" s="679"/>
      <c r="D18" s="680">
        <f>D11+D12+D13+D14+D15+D16-D17</f>
        <v>33926.019999999997</v>
      </c>
      <c r="E18" s="422"/>
      <c r="F18" s="636"/>
      <c r="G18" s="680">
        <f>G11+G12+G13+G14+G15+G16-G17</f>
        <v>438283.99000000011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687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1"/>
      <c r="F21" s="632" t="s">
        <v>177</v>
      </c>
      <c r="G21" s="630"/>
      <c r="H21" s="630"/>
      <c r="I21" s="630"/>
      <c r="J21" s="631"/>
      <c r="M21" s="201"/>
      <c r="O21" s="687"/>
    </row>
    <row r="22" spans="1:16" x14ac:dyDescent="0.25">
      <c r="A22" s="290" t="s">
        <v>30</v>
      </c>
      <c r="B22" s="290" t="s">
        <v>31</v>
      </c>
      <c r="C22" s="458" t="s">
        <v>32</v>
      </c>
      <c r="D22" s="683"/>
      <c r="E22" s="683"/>
      <c r="F22" s="290" t="s">
        <v>30</v>
      </c>
      <c r="G22" s="290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45782</v>
      </c>
      <c r="B23" s="218">
        <v>30000</v>
      </c>
      <c r="C23" s="626" t="s">
        <v>1430</v>
      </c>
      <c r="D23" s="626"/>
      <c r="E23" s="626"/>
      <c r="F23" s="213">
        <v>45779</v>
      </c>
      <c r="G23" s="218">
        <v>509</v>
      </c>
      <c r="H23" s="626" t="s">
        <v>1256</v>
      </c>
      <c r="I23" s="626"/>
      <c r="J23" s="626"/>
    </row>
    <row r="24" spans="1:16" ht="14.25" customHeight="1" x14ac:dyDescent="0.25">
      <c r="A24" s="213">
        <v>45782</v>
      </c>
      <c r="B24" s="218">
        <v>12.8</v>
      </c>
      <c r="C24" s="626" t="s">
        <v>217</v>
      </c>
      <c r="D24" s="626"/>
      <c r="E24" s="626"/>
      <c r="F24" s="213">
        <v>45779</v>
      </c>
      <c r="G24" s="218">
        <v>15000</v>
      </c>
      <c r="H24" s="491" t="s">
        <v>628</v>
      </c>
      <c r="I24" s="512"/>
      <c r="J24" s="543"/>
    </row>
    <row r="25" spans="1:16" ht="14.25" customHeight="1" x14ac:dyDescent="0.25">
      <c r="A25" s="213">
        <v>45803</v>
      </c>
      <c r="B25" s="218">
        <v>7441.02</v>
      </c>
      <c r="C25" s="491" t="s">
        <v>776</v>
      </c>
      <c r="D25" s="512"/>
      <c r="E25" s="543"/>
      <c r="F25" s="213">
        <v>45779</v>
      </c>
      <c r="G25" s="218">
        <v>1500</v>
      </c>
      <c r="H25" s="626" t="s">
        <v>1431</v>
      </c>
      <c r="I25" s="626"/>
      <c r="J25" s="626"/>
    </row>
    <row r="26" spans="1:16" ht="14.25" customHeight="1" x14ac:dyDescent="0.25">
      <c r="A26" s="213"/>
      <c r="B26" s="218"/>
      <c r="C26" s="626"/>
      <c r="D26" s="626"/>
      <c r="E26" s="626"/>
      <c r="F26" s="213">
        <v>45782</v>
      </c>
      <c r="G26" s="219">
        <v>10000</v>
      </c>
      <c r="H26" s="482" t="s">
        <v>1006</v>
      </c>
      <c r="I26" s="482"/>
      <c r="J26" s="482"/>
    </row>
    <row r="27" spans="1:16" ht="14.25" customHeight="1" x14ac:dyDescent="0.25">
      <c r="A27" s="213"/>
      <c r="B27" s="219"/>
      <c r="C27" s="491"/>
      <c r="D27" s="512"/>
      <c r="E27" s="543"/>
      <c r="F27" s="213">
        <v>45782</v>
      </c>
      <c r="G27" s="218">
        <v>394718.69</v>
      </c>
      <c r="H27" s="626" t="s">
        <v>1432</v>
      </c>
      <c r="I27" s="626"/>
      <c r="J27" s="626"/>
    </row>
    <row r="28" spans="1:16" ht="13.5" customHeight="1" x14ac:dyDescent="0.25">
      <c r="A28" s="213"/>
      <c r="B28" s="231"/>
      <c r="C28" s="482"/>
      <c r="D28" s="482"/>
      <c r="E28" s="482"/>
      <c r="F28" s="213">
        <v>45782</v>
      </c>
      <c r="G28" s="218">
        <v>44209.33</v>
      </c>
      <c r="H28" s="482" t="s">
        <v>1263</v>
      </c>
      <c r="I28" s="482"/>
      <c r="J28" s="482"/>
    </row>
    <row r="29" spans="1:16" ht="13.5" customHeight="1" x14ac:dyDescent="0.25">
      <c r="A29" s="213"/>
      <c r="B29" s="219"/>
      <c r="C29" s="626"/>
      <c r="D29" s="626"/>
      <c r="E29" s="626"/>
      <c r="F29" s="213">
        <v>45782</v>
      </c>
      <c r="G29" s="219">
        <v>10000</v>
      </c>
      <c r="H29" s="491" t="s">
        <v>628</v>
      </c>
      <c r="I29" s="512"/>
      <c r="J29" s="543"/>
    </row>
    <row r="30" spans="1:16" ht="13.5" customHeight="1" x14ac:dyDescent="0.25">
      <c r="A30" s="213"/>
      <c r="B30" s="231"/>
      <c r="C30" s="482"/>
      <c r="D30" s="482"/>
      <c r="E30" s="482"/>
      <c r="F30" s="213">
        <v>45782</v>
      </c>
      <c r="G30" s="218">
        <v>12.8</v>
      </c>
      <c r="H30" s="626" t="s">
        <v>217</v>
      </c>
      <c r="I30" s="626"/>
      <c r="J30" s="626"/>
    </row>
    <row r="31" spans="1:16" ht="13.5" customHeight="1" x14ac:dyDescent="0.25">
      <c r="A31" s="213"/>
      <c r="B31" s="218"/>
      <c r="C31" s="626"/>
      <c r="D31" s="626"/>
      <c r="E31" s="626"/>
      <c r="F31" s="213">
        <v>45782</v>
      </c>
      <c r="G31" s="218">
        <v>4950</v>
      </c>
      <c r="H31" s="626" t="s">
        <v>1433</v>
      </c>
      <c r="I31" s="626"/>
      <c r="J31" s="626"/>
    </row>
    <row r="32" spans="1:16" ht="13.5" customHeight="1" x14ac:dyDescent="0.25">
      <c r="A32" s="213"/>
      <c r="B32" s="218"/>
      <c r="C32" s="491"/>
      <c r="D32" s="512"/>
      <c r="E32" s="543"/>
      <c r="F32" s="213">
        <v>45782</v>
      </c>
      <c r="G32" s="218">
        <v>12500</v>
      </c>
      <c r="H32" s="626" t="s">
        <v>1413</v>
      </c>
      <c r="I32" s="626"/>
      <c r="J32" s="626"/>
    </row>
    <row r="33" spans="1:10" ht="13.5" customHeight="1" x14ac:dyDescent="0.25">
      <c r="A33" s="213"/>
      <c r="B33" s="218"/>
      <c r="C33" s="291"/>
      <c r="D33" s="292"/>
      <c r="E33" s="293"/>
      <c r="F33" s="213">
        <v>45782</v>
      </c>
      <c r="G33" s="218">
        <v>21600</v>
      </c>
      <c r="H33" s="626" t="s">
        <v>1435</v>
      </c>
      <c r="I33" s="626"/>
      <c r="J33" s="626"/>
    </row>
    <row r="34" spans="1:10" ht="13.5" customHeight="1" x14ac:dyDescent="0.25">
      <c r="A34" s="213"/>
      <c r="B34" s="218"/>
      <c r="C34" s="291"/>
      <c r="D34" s="292"/>
      <c r="E34" s="293"/>
      <c r="F34" s="213">
        <v>45783</v>
      </c>
      <c r="G34" s="218">
        <v>10000</v>
      </c>
      <c r="H34" s="626" t="s">
        <v>1402</v>
      </c>
      <c r="I34" s="626"/>
      <c r="J34" s="626"/>
    </row>
    <row r="35" spans="1:10" ht="13.5" customHeight="1" x14ac:dyDescent="0.25">
      <c r="A35" s="213"/>
      <c r="B35" s="218"/>
      <c r="C35" s="291"/>
      <c r="D35" s="292"/>
      <c r="E35" s="293"/>
      <c r="F35" s="213">
        <v>45783</v>
      </c>
      <c r="G35" s="218">
        <v>2201.2600000000002</v>
      </c>
      <c r="H35" s="626" t="s">
        <v>1436</v>
      </c>
      <c r="I35" s="626"/>
      <c r="J35" s="626"/>
    </row>
    <row r="36" spans="1:10" ht="13.5" customHeight="1" x14ac:dyDescent="0.25">
      <c r="A36" s="213"/>
      <c r="B36" s="218"/>
      <c r="C36" s="291"/>
      <c r="D36" s="292"/>
      <c r="E36" s="293"/>
      <c r="F36" s="213">
        <v>45785</v>
      </c>
      <c r="G36" s="218">
        <v>290</v>
      </c>
      <c r="H36" s="482" t="s">
        <v>239</v>
      </c>
      <c r="I36" s="482"/>
      <c r="J36" s="482"/>
    </row>
    <row r="37" spans="1:10" ht="13.5" customHeight="1" x14ac:dyDescent="0.25">
      <c r="A37" s="213"/>
      <c r="B37" s="218"/>
      <c r="C37" s="291"/>
      <c r="D37" s="292"/>
      <c r="E37" s="293"/>
      <c r="F37" s="213">
        <v>45786</v>
      </c>
      <c r="G37" s="218">
        <v>7139</v>
      </c>
      <c r="H37" s="491" t="s">
        <v>1025</v>
      </c>
      <c r="I37" s="512"/>
      <c r="J37" s="543"/>
    </row>
    <row r="38" spans="1:10" ht="13.5" customHeight="1" x14ac:dyDescent="0.25">
      <c r="A38" s="213"/>
      <c r="B38" s="218"/>
      <c r="C38" s="291"/>
      <c r="D38" s="292"/>
      <c r="E38" s="293"/>
      <c r="F38" s="213">
        <v>45789</v>
      </c>
      <c r="G38" s="218">
        <v>459</v>
      </c>
      <c r="H38" s="482" t="s">
        <v>273</v>
      </c>
      <c r="I38" s="482"/>
      <c r="J38" s="482"/>
    </row>
    <row r="39" spans="1:10" ht="13.5" customHeight="1" x14ac:dyDescent="0.25">
      <c r="A39" s="213"/>
      <c r="B39" s="218"/>
      <c r="C39" s="291"/>
      <c r="D39" s="292"/>
      <c r="E39" s="293"/>
      <c r="F39" s="213">
        <v>45790</v>
      </c>
      <c r="G39" s="218">
        <v>4730</v>
      </c>
      <c r="H39" s="482" t="s">
        <v>1006</v>
      </c>
      <c r="I39" s="482"/>
      <c r="J39" s="482"/>
    </row>
    <row r="40" spans="1:10" ht="13.5" customHeight="1" x14ac:dyDescent="0.25">
      <c r="A40" s="213"/>
      <c r="B40" s="218"/>
      <c r="C40" s="291"/>
      <c r="D40" s="292"/>
      <c r="E40" s="293"/>
      <c r="F40" s="213">
        <v>45790</v>
      </c>
      <c r="G40" s="218">
        <v>10000</v>
      </c>
      <c r="H40" s="626" t="s">
        <v>1437</v>
      </c>
      <c r="I40" s="626"/>
      <c r="J40" s="626"/>
    </row>
    <row r="41" spans="1:10" ht="13.5" customHeight="1" x14ac:dyDescent="0.25">
      <c r="A41" s="213"/>
      <c r="B41" s="218"/>
      <c r="C41" s="291"/>
      <c r="D41" s="292"/>
      <c r="E41" s="293"/>
      <c r="F41" s="213">
        <v>45794</v>
      </c>
      <c r="G41" s="218">
        <v>20000</v>
      </c>
      <c r="H41" s="626" t="s">
        <v>1438</v>
      </c>
      <c r="I41" s="626"/>
      <c r="J41" s="626"/>
    </row>
    <row r="42" spans="1:10" ht="13.5" customHeight="1" x14ac:dyDescent="0.25">
      <c r="A42" s="213"/>
      <c r="B42" s="218"/>
      <c r="C42" s="291"/>
      <c r="D42" s="292"/>
      <c r="E42" s="293"/>
      <c r="F42" s="213">
        <v>45797</v>
      </c>
      <c r="G42" s="218">
        <v>7270</v>
      </c>
      <c r="H42" s="491" t="s">
        <v>1025</v>
      </c>
      <c r="I42" s="512"/>
      <c r="J42" s="543"/>
    </row>
    <row r="43" spans="1:10" ht="13.5" customHeight="1" x14ac:dyDescent="0.25">
      <c r="A43" s="213"/>
      <c r="B43" s="218"/>
      <c r="C43" s="291"/>
      <c r="D43" s="292"/>
      <c r="E43" s="293"/>
      <c r="F43" s="213">
        <v>45799</v>
      </c>
      <c r="G43" s="218">
        <v>521.5</v>
      </c>
      <c r="H43" s="626" t="s">
        <v>1360</v>
      </c>
      <c r="I43" s="626"/>
      <c r="J43" s="626"/>
    </row>
    <row r="44" spans="1:10" ht="13.5" customHeight="1" x14ac:dyDescent="0.25">
      <c r="A44" s="213"/>
      <c r="B44" s="218"/>
      <c r="C44" s="291"/>
      <c r="D44" s="292"/>
      <c r="E44" s="293"/>
      <c r="F44" s="213">
        <v>45799</v>
      </c>
      <c r="G44" s="218">
        <v>521.5</v>
      </c>
      <c r="H44" s="626" t="s">
        <v>1348</v>
      </c>
      <c r="I44" s="626"/>
      <c r="J44" s="626"/>
    </row>
    <row r="45" spans="1:10" ht="13.5" customHeight="1" x14ac:dyDescent="0.25">
      <c r="A45" s="213"/>
      <c r="B45" s="218"/>
      <c r="C45" s="291"/>
      <c r="D45" s="292"/>
      <c r="E45" s="293"/>
      <c r="F45" s="213">
        <v>45799</v>
      </c>
      <c r="G45" s="218">
        <v>5000</v>
      </c>
      <c r="H45" s="491" t="s">
        <v>628</v>
      </c>
      <c r="I45" s="512"/>
      <c r="J45" s="543"/>
    </row>
    <row r="46" spans="1:10" ht="13.5" customHeight="1" x14ac:dyDescent="0.25">
      <c r="A46" s="213"/>
      <c r="B46" s="218"/>
      <c r="C46" s="291"/>
      <c r="D46" s="292"/>
      <c r="E46" s="293"/>
      <c r="F46" s="213">
        <v>45800</v>
      </c>
      <c r="G46" s="218">
        <v>4144</v>
      </c>
      <c r="H46" s="491" t="s">
        <v>1025</v>
      </c>
      <c r="I46" s="512"/>
      <c r="J46" s="543"/>
    </row>
    <row r="47" spans="1:10" ht="13.5" customHeight="1" x14ac:dyDescent="0.25">
      <c r="A47" s="213"/>
      <c r="B47" s="218"/>
      <c r="C47" s="291"/>
      <c r="D47" s="292"/>
      <c r="E47" s="293"/>
      <c r="F47" s="213">
        <v>45801</v>
      </c>
      <c r="G47" s="218">
        <v>7500</v>
      </c>
      <c r="H47" s="608" t="s">
        <v>1439</v>
      </c>
      <c r="I47" s="608"/>
      <c r="J47" s="608"/>
    </row>
    <row r="48" spans="1:10" ht="13.5" customHeight="1" x14ac:dyDescent="0.25">
      <c r="A48" s="213"/>
      <c r="B48" s="218"/>
      <c r="C48" s="291"/>
      <c r="D48" s="292"/>
      <c r="E48" s="293"/>
      <c r="F48" s="213">
        <v>45803</v>
      </c>
      <c r="G48" s="218">
        <v>2000</v>
      </c>
      <c r="H48" s="491" t="s">
        <v>628</v>
      </c>
      <c r="I48" s="512"/>
      <c r="J48" s="543"/>
    </row>
    <row r="49" spans="1:10" ht="13.5" customHeight="1" x14ac:dyDescent="0.25">
      <c r="A49" s="213"/>
      <c r="B49" s="218"/>
      <c r="C49" s="291"/>
      <c r="D49" s="292"/>
      <c r="E49" s="293"/>
      <c r="F49" s="213">
        <v>45803</v>
      </c>
      <c r="G49" s="218">
        <v>4875</v>
      </c>
      <c r="H49" s="626" t="s">
        <v>1440</v>
      </c>
      <c r="I49" s="626"/>
      <c r="J49" s="626"/>
    </row>
    <row r="50" spans="1:10" ht="13.5" customHeight="1" x14ac:dyDescent="0.25">
      <c r="A50" s="213"/>
      <c r="B50" s="218"/>
      <c r="C50" s="291"/>
      <c r="D50" s="292"/>
      <c r="E50" s="293"/>
      <c r="F50" s="213">
        <v>45806</v>
      </c>
      <c r="G50" s="218">
        <v>10000</v>
      </c>
      <c r="H50" s="626" t="s">
        <v>1402</v>
      </c>
      <c r="I50" s="626"/>
      <c r="J50" s="626"/>
    </row>
    <row r="51" spans="1:10" ht="13.5" customHeight="1" x14ac:dyDescent="0.25">
      <c r="A51" s="213"/>
      <c r="B51" s="218"/>
      <c r="C51" s="482"/>
      <c r="D51" s="482"/>
      <c r="E51" s="482"/>
      <c r="F51" s="213"/>
      <c r="G51" s="218"/>
      <c r="H51" s="491"/>
      <c r="I51" s="512"/>
      <c r="J51" s="543"/>
    </row>
    <row r="53" spans="1:10" ht="21" customHeight="1" x14ac:dyDescent="0.25">
      <c r="A53" s="691" t="s">
        <v>1441</v>
      </c>
      <c r="B53" s="691"/>
      <c r="C53" s="691"/>
      <c r="D53" s="691"/>
      <c r="E53" s="691"/>
      <c r="F53" s="691"/>
      <c r="G53" s="691"/>
      <c r="H53" s="691"/>
      <c r="I53" s="691"/>
      <c r="J53" s="691"/>
    </row>
    <row r="54" spans="1:10" x14ac:dyDescent="0.25">
      <c r="A54" s="692" t="s">
        <v>1378</v>
      </c>
      <c r="B54" s="692"/>
      <c r="C54" s="692"/>
      <c r="D54" s="692"/>
      <c r="E54" s="692"/>
      <c r="F54" s="692"/>
      <c r="G54" s="692"/>
      <c r="H54" s="692"/>
      <c r="I54" s="692"/>
      <c r="J54" s="692"/>
    </row>
    <row r="55" spans="1:10" x14ac:dyDescent="0.25">
      <c r="B55" s="693" t="s">
        <v>1379</v>
      </c>
      <c r="C55" s="693"/>
      <c r="F55" s="693" t="s">
        <v>1226</v>
      </c>
      <c r="G55" s="693"/>
      <c r="H55" s="693" t="s">
        <v>1380</v>
      </c>
      <c r="I55" s="693"/>
    </row>
  </sheetData>
  <mergeCells count="82">
    <mergeCell ref="A5:J5"/>
    <mergeCell ref="B7:I7"/>
    <mergeCell ref="B8:G8"/>
    <mergeCell ref="H8:I8"/>
    <mergeCell ref="B9:C10"/>
    <mergeCell ref="D9:F10"/>
    <mergeCell ref="G9:I10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14:C14"/>
    <mergeCell ref="D14:F14"/>
    <mergeCell ref="G14:I14"/>
    <mergeCell ref="B15:C15"/>
    <mergeCell ref="D15:F15"/>
    <mergeCell ref="G15:I15"/>
    <mergeCell ref="B16:C16"/>
    <mergeCell ref="D16:F16"/>
    <mergeCell ref="G16:I16"/>
    <mergeCell ref="B17:C17"/>
    <mergeCell ref="D17:F17"/>
    <mergeCell ref="G17:I17"/>
    <mergeCell ref="B18:C18"/>
    <mergeCell ref="D18:F18"/>
    <mergeCell ref="G18:I18"/>
    <mergeCell ref="O19:O21"/>
    <mergeCell ref="A20:J20"/>
    <mergeCell ref="A21:E21"/>
    <mergeCell ref="F21:J21"/>
    <mergeCell ref="C22:E22"/>
    <mergeCell ref="H22:J22"/>
    <mergeCell ref="C23:E23"/>
    <mergeCell ref="H23:J23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C29:E29"/>
    <mergeCell ref="H29:J29"/>
    <mergeCell ref="C30:E30"/>
    <mergeCell ref="H30:J30"/>
    <mergeCell ref="C31:E31"/>
    <mergeCell ref="H31:J31"/>
    <mergeCell ref="H42:J42"/>
    <mergeCell ref="C32:E32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9:J49"/>
    <mergeCell ref="H50:J50"/>
    <mergeCell ref="H43:J43"/>
    <mergeCell ref="H44:J44"/>
    <mergeCell ref="H45:J45"/>
    <mergeCell ref="H46:J46"/>
    <mergeCell ref="H47:J47"/>
    <mergeCell ref="H48:J48"/>
    <mergeCell ref="C51:E51"/>
    <mergeCell ref="H51:J51"/>
    <mergeCell ref="A53:J53"/>
    <mergeCell ref="A54:J54"/>
    <mergeCell ref="B55:C55"/>
    <mergeCell ref="F55:G55"/>
    <mergeCell ref="H55:I55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6"/>
  <sheetViews>
    <sheetView topLeftCell="A10" zoomScaleNormal="100" workbookViewId="0">
      <selection activeCell="D18" sqref="D18:E18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10.140625" style="125" bestFit="1" customWidth="1"/>
    <col min="12" max="12" width="10" style="125" bestFit="1" customWidth="1"/>
    <col min="13" max="16384" width="9.140625" style="125"/>
  </cols>
  <sheetData>
    <row r="5" spans="1:13" ht="15.75" x14ac:dyDescent="0.25">
      <c r="A5" s="682" t="s">
        <v>1426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3" ht="15.75" thickBot="1" x14ac:dyDescent="0.3"/>
    <row r="7" spans="1:13" ht="21.75" customHeight="1" x14ac:dyDescent="0.35">
      <c r="B7" s="589" t="s">
        <v>1427</v>
      </c>
      <c r="C7" s="590"/>
      <c r="D7" s="590"/>
      <c r="E7" s="590"/>
      <c r="F7" s="590"/>
      <c r="G7" s="590"/>
      <c r="H7" s="590"/>
      <c r="I7" s="591"/>
      <c r="K7" s="244"/>
      <c r="L7" s="244"/>
      <c r="M7" s="244"/>
    </row>
    <row r="8" spans="1:13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  <c r="K8" s="244"/>
      <c r="L8" s="244"/>
      <c r="M8" s="244"/>
    </row>
    <row r="9" spans="1:13" x14ac:dyDescent="0.25">
      <c r="B9" s="658"/>
      <c r="C9" s="673"/>
      <c r="D9" s="628" t="s">
        <v>1253</v>
      </c>
      <c r="E9" s="694"/>
      <c r="F9" s="628" t="s">
        <v>1391</v>
      </c>
      <c r="G9" s="694"/>
      <c r="H9" s="628" t="s">
        <v>1407</v>
      </c>
      <c r="I9" s="694"/>
      <c r="K9" s="244"/>
      <c r="L9" s="244"/>
      <c r="M9" s="244"/>
    </row>
    <row r="10" spans="1:13" ht="15.75" thickBot="1" x14ac:dyDescent="0.3">
      <c r="B10" s="660"/>
      <c r="C10" s="674"/>
      <c r="D10" s="695"/>
      <c r="E10" s="696"/>
      <c r="F10" s="695"/>
      <c r="G10" s="696"/>
      <c r="H10" s="695"/>
      <c r="I10" s="696"/>
      <c r="K10" s="244"/>
      <c r="L10" s="244"/>
      <c r="M10" s="244"/>
    </row>
    <row r="11" spans="1:13" ht="30.75" customHeight="1" x14ac:dyDescent="0.25">
      <c r="B11" s="583" t="s">
        <v>1428</v>
      </c>
      <c r="C11" s="664"/>
      <c r="D11" s="697">
        <v>664598.85</v>
      </c>
      <c r="E11" s="698"/>
      <c r="F11" s="697">
        <v>145213.5</v>
      </c>
      <c r="G11" s="698"/>
      <c r="H11" s="697">
        <v>206036.16</v>
      </c>
      <c r="I11" s="698"/>
      <c r="K11" s="244"/>
      <c r="L11" s="244"/>
      <c r="M11" s="244"/>
    </row>
    <row r="12" spans="1:13" x14ac:dyDescent="0.25">
      <c r="B12" s="585" t="s">
        <v>3</v>
      </c>
      <c r="C12" s="665"/>
      <c r="D12" s="699">
        <f>432366.33+32429.86</f>
        <v>464796.19</v>
      </c>
      <c r="E12" s="624"/>
      <c r="F12" s="699">
        <v>0</v>
      </c>
      <c r="G12" s="624"/>
      <c r="H12" s="699">
        <v>0</v>
      </c>
      <c r="I12" s="624"/>
      <c r="K12" s="244"/>
      <c r="L12" s="244"/>
      <c r="M12" s="244"/>
    </row>
    <row r="13" spans="1:13" x14ac:dyDescent="0.25">
      <c r="B13" s="585" t="s">
        <v>1377</v>
      </c>
      <c r="C13" s="665"/>
      <c r="D13" s="699">
        <f>13146.82</f>
        <v>13146.82</v>
      </c>
      <c r="E13" s="624"/>
      <c r="F13" s="699">
        <v>0</v>
      </c>
      <c r="G13" s="624"/>
      <c r="H13" s="699">
        <v>0</v>
      </c>
      <c r="I13" s="624"/>
      <c r="K13" s="244"/>
      <c r="L13" s="244"/>
      <c r="M13" s="244"/>
    </row>
    <row r="14" spans="1:13" x14ac:dyDescent="0.25">
      <c r="B14" s="585" t="s">
        <v>1254</v>
      </c>
      <c r="C14" s="665"/>
      <c r="D14" s="699">
        <v>0</v>
      </c>
      <c r="E14" s="624"/>
      <c r="F14" s="699">
        <v>0</v>
      </c>
      <c r="G14" s="624"/>
      <c r="H14" s="699">
        <v>8001.54</v>
      </c>
      <c r="I14" s="624"/>
      <c r="K14" s="244"/>
      <c r="L14" s="244"/>
      <c r="M14" s="244"/>
    </row>
    <row r="15" spans="1:13" x14ac:dyDescent="0.25">
      <c r="B15" s="585" t="s">
        <v>996</v>
      </c>
      <c r="C15" s="665"/>
      <c r="D15" s="699">
        <v>0</v>
      </c>
      <c r="E15" s="624"/>
      <c r="F15" s="699">
        <v>0</v>
      </c>
      <c r="G15" s="624"/>
      <c r="H15" s="699">
        <v>0</v>
      </c>
      <c r="I15" s="624"/>
      <c r="K15" s="244"/>
      <c r="L15" s="244"/>
      <c r="M15" s="244"/>
    </row>
    <row r="16" spans="1:13" x14ac:dyDescent="0.25">
      <c r="B16" s="585" t="s">
        <v>1005</v>
      </c>
      <c r="C16" s="665"/>
      <c r="D16" s="699">
        <v>0</v>
      </c>
      <c r="E16" s="624"/>
      <c r="F16" s="699">
        <v>0</v>
      </c>
      <c r="G16" s="624"/>
      <c r="H16" s="699">
        <v>0</v>
      </c>
      <c r="I16" s="624"/>
      <c r="K16" s="244"/>
      <c r="L16" s="244"/>
      <c r="M16" s="244"/>
    </row>
    <row r="17" spans="1:10" x14ac:dyDescent="0.25">
      <c r="B17" s="585" t="s">
        <v>6</v>
      </c>
      <c r="C17" s="665"/>
      <c r="D17" s="699">
        <v>412449.99</v>
      </c>
      <c r="E17" s="624"/>
      <c r="F17" s="699">
        <v>0</v>
      </c>
      <c r="G17" s="624"/>
      <c r="H17" s="699">
        <v>1200.23</v>
      </c>
      <c r="I17" s="624"/>
    </row>
    <row r="18" spans="1:10" ht="36.75" customHeight="1" thickBot="1" x14ac:dyDescent="0.3">
      <c r="B18" s="602" t="s">
        <v>1429</v>
      </c>
      <c r="C18" s="679"/>
      <c r="D18" s="700">
        <f>D11+D12+D13+D14+D15+D16-D17</f>
        <v>730091.87000000011</v>
      </c>
      <c r="E18" s="701"/>
      <c r="F18" s="700">
        <f>F11+F12+F13+F14+F15+F16-F17</f>
        <v>145213.5</v>
      </c>
      <c r="G18" s="701"/>
      <c r="H18" s="700">
        <f>H11+H12+H13+H14+H15+H16-H17</f>
        <v>212837.47</v>
      </c>
      <c r="I18" s="701"/>
    </row>
    <row r="19" spans="1:10" ht="15.75" customHeight="1" thickBot="1" x14ac:dyDescent="0.3">
      <c r="D19" s="188"/>
      <c r="E19" s="188"/>
      <c r="F19" s="189"/>
      <c r="G19" s="189"/>
      <c r="H19" s="189"/>
      <c r="I19" s="189"/>
    </row>
    <row r="20" spans="1:10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</row>
    <row r="21" spans="1:10" ht="15.75" thickBot="1" x14ac:dyDescent="0.3">
      <c r="A21" s="632" t="s">
        <v>1391</v>
      </c>
      <c r="B21" s="630"/>
      <c r="C21" s="630"/>
      <c r="D21" s="630"/>
      <c r="E21" s="631"/>
      <c r="F21" s="632" t="s">
        <v>1407</v>
      </c>
      <c r="G21" s="630"/>
      <c r="H21" s="630"/>
      <c r="I21" s="630"/>
      <c r="J21" s="631"/>
    </row>
    <row r="22" spans="1:10" x14ac:dyDescent="0.25">
      <c r="A22" s="290" t="s">
        <v>30</v>
      </c>
      <c r="B22" s="290" t="s">
        <v>31</v>
      </c>
      <c r="C22" s="458" t="s">
        <v>32</v>
      </c>
      <c r="D22" s="683"/>
      <c r="E22" s="683"/>
      <c r="F22" s="290" t="s">
        <v>30</v>
      </c>
      <c r="G22" s="290" t="s">
        <v>31</v>
      </c>
      <c r="H22" s="684" t="s">
        <v>32</v>
      </c>
      <c r="I22" s="685"/>
      <c r="J22" s="686"/>
    </row>
    <row r="23" spans="1:10" ht="14.25" customHeight="1" x14ac:dyDescent="0.25">
      <c r="A23" s="213"/>
      <c r="B23" s="218"/>
      <c r="C23" s="491"/>
      <c r="D23" s="512"/>
      <c r="E23" s="543"/>
      <c r="F23" s="213">
        <v>45790</v>
      </c>
      <c r="G23" s="218">
        <v>1200.23</v>
      </c>
      <c r="H23" s="491" t="s">
        <v>1317</v>
      </c>
      <c r="I23" s="512"/>
      <c r="J23" s="543"/>
    </row>
    <row r="24" spans="1:10" ht="14.25" customHeight="1" x14ac:dyDescent="0.25">
      <c r="A24" s="213"/>
      <c r="B24" s="218"/>
      <c r="C24" s="626"/>
      <c r="D24" s="626"/>
      <c r="E24" s="626"/>
      <c r="F24" s="213"/>
      <c r="G24" s="218"/>
      <c r="H24" s="491"/>
      <c r="I24" s="512"/>
      <c r="J24" s="543"/>
    </row>
    <row r="25" spans="1:10" ht="14.25" customHeight="1" x14ac:dyDescent="0.25">
      <c r="A25" s="213"/>
      <c r="B25" s="218"/>
      <c r="C25" s="482"/>
      <c r="D25" s="482"/>
      <c r="E25" s="482"/>
      <c r="F25" s="213"/>
      <c r="G25" s="218"/>
      <c r="H25" s="491"/>
      <c r="I25" s="512"/>
      <c r="J25" s="543"/>
    </row>
    <row r="26" spans="1:10" ht="14.25" customHeight="1" x14ac:dyDescent="0.25">
      <c r="A26" s="213"/>
      <c r="B26" s="218"/>
      <c r="C26" s="626"/>
      <c r="D26" s="626"/>
      <c r="E26" s="626"/>
      <c r="F26" s="213"/>
      <c r="G26" s="219"/>
      <c r="H26" s="650"/>
      <c r="I26" s="639"/>
      <c r="J26" s="640"/>
    </row>
    <row r="27" spans="1:10" ht="14.25" customHeight="1" x14ac:dyDescent="0.25">
      <c r="A27" s="213"/>
      <c r="B27" s="218"/>
      <c r="C27" s="626"/>
      <c r="D27" s="626"/>
      <c r="E27" s="626"/>
      <c r="F27" s="213"/>
      <c r="G27" s="218"/>
      <c r="H27" s="491"/>
      <c r="I27" s="512"/>
      <c r="J27" s="543"/>
    </row>
    <row r="28" spans="1:10" ht="14.25" customHeight="1" x14ac:dyDescent="0.25">
      <c r="A28" s="213"/>
      <c r="B28" s="218"/>
      <c r="C28" s="608"/>
      <c r="D28" s="608"/>
      <c r="E28" s="608"/>
      <c r="F28" s="213"/>
      <c r="G28" s="233"/>
      <c r="H28" s="491"/>
      <c r="I28" s="512"/>
      <c r="J28" s="543"/>
    </row>
    <row r="29" spans="1:10" ht="14.25" customHeight="1" x14ac:dyDescent="0.25">
      <c r="A29" s="213"/>
      <c r="B29" s="218"/>
      <c r="C29" s="626"/>
      <c r="D29" s="626"/>
      <c r="E29" s="626"/>
      <c r="F29" s="213"/>
      <c r="G29" s="234"/>
      <c r="H29" s="291"/>
      <c r="I29" s="292"/>
      <c r="J29" s="293"/>
    </row>
    <row r="30" spans="1:10" ht="14.25" customHeight="1" x14ac:dyDescent="0.25">
      <c r="A30" s="213"/>
      <c r="B30" s="218"/>
      <c r="C30" s="482"/>
      <c r="D30" s="482"/>
      <c r="E30" s="482"/>
      <c r="F30" s="213"/>
      <c r="G30" s="234"/>
      <c r="H30" s="291"/>
      <c r="I30" s="292"/>
      <c r="J30" s="293"/>
    </row>
    <row r="31" spans="1:10" ht="14.25" customHeight="1" x14ac:dyDescent="0.25">
      <c r="A31" s="213"/>
      <c r="B31" s="218"/>
      <c r="C31" s="482"/>
      <c r="D31" s="482"/>
      <c r="E31" s="482"/>
      <c r="F31" s="213"/>
      <c r="G31" s="234"/>
      <c r="H31" s="291"/>
      <c r="I31" s="292"/>
      <c r="J31" s="293"/>
    </row>
    <row r="32" spans="1:10" ht="14.25" customHeight="1" x14ac:dyDescent="0.25">
      <c r="A32" s="213"/>
      <c r="B32" s="218"/>
      <c r="C32" s="491"/>
      <c r="D32" s="512"/>
      <c r="E32" s="543"/>
      <c r="F32" s="213"/>
      <c r="G32" s="234"/>
      <c r="H32" s="291"/>
      <c r="I32" s="292"/>
      <c r="J32" s="293"/>
    </row>
    <row r="33" spans="1:10" ht="14.25" customHeight="1" x14ac:dyDescent="0.25">
      <c r="A33" s="213"/>
      <c r="B33" s="218"/>
      <c r="C33" s="626"/>
      <c r="D33" s="626"/>
      <c r="E33" s="626"/>
      <c r="F33" s="213"/>
      <c r="G33" s="239"/>
      <c r="H33" s="291"/>
      <c r="I33" s="292"/>
      <c r="J33" s="293"/>
    </row>
    <row r="34" spans="1:10" ht="14.25" customHeight="1" x14ac:dyDescent="0.25">
      <c r="A34" s="213"/>
      <c r="B34" s="218"/>
      <c r="C34" s="491"/>
      <c r="D34" s="512"/>
      <c r="E34" s="543"/>
      <c r="F34" s="213"/>
      <c r="G34" s="239"/>
      <c r="H34" s="291"/>
      <c r="I34" s="292"/>
      <c r="J34" s="293"/>
    </row>
    <row r="35" spans="1:10" ht="14.25" customHeight="1" x14ac:dyDescent="0.25">
      <c r="A35" s="213"/>
      <c r="B35" s="218"/>
      <c r="C35" s="491"/>
      <c r="D35" s="512"/>
      <c r="E35" s="543"/>
      <c r="F35" s="213"/>
      <c r="G35" s="239"/>
      <c r="H35" s="291"/>
      <c r="I35" s="292"/>
      <c r="J35" s="293"/>
    </row>
    <row r="36" spans="1:10" ht="14.25" customHeight="1" x14ac:dyDescent="0.25">
      <c r="A36" s="213"/>
      <c r="B36" s="218"/>
      <c r="C36" s="626"/>
      <c r="D36" s="626"/>
      <c r="E36" s="626"/>
      <c r="F36" s="213"/>
      <c r="G36" s="239"/>
      <c r="H36" s="291"/>
      <c r="I36" s="292"/>
      <c r="J36" s="293"/>
    </row>
    <row r="37" spans="1:10" ht="14.25" customHeight="1" x14ac:dyDescent="0.25">
      <c r="A37" s="213"/>
      <c r="B37" s="218"/>
      <c r="C37" s="626"/>
      <c r="D37" s="626"/>
      <c r="E37" s="626"/>
      <c r="F37" s="213"/>
      <c r="G37" s="239"/>
      <c r="H37" s="291"/>
      <c r="I37" s="292"/>
      <c r="J37" s="293"/>
    </row>
    <row r="38" spans="1:10" ht="14.25" customHeight="1" x14ac:dyDescent="0.25">
      <c r="A38" s="213"/>
      <c r="B38" s="218"/>
      <c r="C38" s="491"/>
      <c r="D38" s="512"/>
      <c r="E38" s="543"/>
      <c r="F38" s="213"/>
      <c r="G38" s="239"/>
      <c r="H38" s="291"/>
      <c r="I38" s="292"/>
      <c r="J38" s="293"/>
    </row>
    <row r="39" spans="1:10" ht="14.25" customHeight="1" x14ac:dyDescent="0.25">
      <c r="A39" s="213"/>
      <c r="B39" s="218"/>
      <c r="C39" s="608"/>
      <c r="D39" s="608"/>
      <c r="E39" s="608"/>
      <c r="F39" s="213"/>
      <c r="G39" s="239"/>
      <c r="H39" s="291"/>
      <c r="I39" s="292"/>
      <c r="J39" s="293"/>
    </row>
    <row r="40" spans="1:10" ht="14.25" customHeight="1" x14ac:dyDescent="0.25">
      <c r="A40" s="213"/>
      <c r="B40" s="218"/>
      <c r="C40" s="626"/>
      <c r="D40" s="626"/>
      <c r="E40" s="626"/>
      <c r="F40" s="213"/>
      <c r="G40" s="239"/>
      <c r="H40" s="291"/>
      <c r="I40" s="292"/>
      <c r="J40" s="293"/>
    </row>
    <row r="41" spans="1:10" ht="14.25" customHeight="1" x14ac:dyDescent="0.25">
      <c r="A41" s="213"/>
      <c r="B41" s="218"/>
      <c r="C41" s="626"/>
      <c r="D41" s="626"/>
      <c r="E41" s="626"/>
      <c r="F41" s="213"/>
      <c r="G41" s="239"/>
      <c r="H41" s="291"/>
      <c r="I41" s="292"/>
      <c r="J41" s="293"/>
    </row>
    <row r="42" spans="1:10" ht="14.25" customHeight="1" x14ac:dyDescent="0.25">
      <c r="A42" s="213"/>
      <c r="B42" s="218"/>
      <c r="C42" s="626"/>
      <c r="D42" s="626"/>
      <c r="E42" s="626"/>
      <c r="F42" s="213"/>
      <c r="G42" s="239"/>
      <c r="H42" s="291"/>
      <c r="I42" s="292"/>
      <c r="J42" s="293"/>
    </row>
    <row r="44" spans="1:10" ht="21" customHeight="1" x14ac:dyDescent="0.25">
      <c r="A44" s="691" t="s">
        <v>1441</v>
      </c>
      <c r="B44" s="691"/>
      <c r="C44" s="691"/>
      <c r="D44" s="691"/>
      <c r="E44" s="691"/>
      <c r="F44" s="691"/>
      <c r="G44" s="691"/>
      <c r="H44" s="691"/>
      <c r="I44" s="691"/>
      <c r="J44" s="691"/>
    </row>
    <row r="45" spans="1:10" x14ac:dyDescent="0.25">
      <c r="A45" s="692" t="s">
        <v>1378</v>
      </c>
      <c r="B45" s="692"/>
      <c r="C45" s="692"/>
      <c r="D45" s="692"/>
      <c r="E45" s="692"/>
      <c r="F45" s="692"/>
      <c r="G45" s="692"/>
      <c r="H45" s="692"/>
      <c r="I45" s="692"/>
      <c r="J45" s="692"/>
    </row>
    <row r="46" spans="1:10" x14ac:dyDescent="0.25">
      <c r="B46" s="693" t="s">
        <v>1379</v>
      </c>
      <c r="C46" s="693"/>
      <c r="F46" s="693" t="s">
        <v>1226</v>
      </c>
      <c r="G46" s="693"/>
      <c r="H46" s="693" t="s">
        <v>1384</v>
      </c>
      <c r="I46" s="693"/>
    </row>
  </sheetData>
  <mergeCells count="76">
    <mergeCell ref="A5:J5"/>
    <mergeCell ref="B7:I7"/>
    <mergeCell ref="B8:G8"/>
    <mergeCell ref="H8:I8"/>
    <mergeCell ref="B9:C10"/>
    <mergeCell ref="D9:E10"/>
    <mergeCell ref="F9:G10"/>
    <mergeCell ref="H9:I10"/>
    <mergeCell ref="B11:C11"/>
    <mergeCell ref="D11:E11"/>
    <mergeCell ref="F11:G11"/>
    <mergeCell ref="H11:I11"/>
    <mergeCell ref="B12:C12"/>
    <mergeCell ref="D12:E12"/>
    <mergeCell ref="F12:G12"/>
    <mergeCell ref="H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F16:G16"/>
    <mergeCell ref="H16:I16"/>
    <mergeCell ref="C23:E23"/>
    <mergeCell ref="H23:J23"/>
    <mergeCell ref="B17:C17"/>
    <mergeCell ref="D17:E17"/>
    <mergeCell ref="F17:G17"/>
    <mergeCell ref="H17:I17"/>
    <mergeCell ref="B18:C18"/>
    <mergeCell ref="D18:E18"/>
    <mergeCell ref="F18:G18"/>
    <mergeCell ref="H18:I18"/>
    <mergeCell ref="A20:J20"/>
    <mergeCell ref="A21:E21"/>
    <mergeCell ref="F21:J21"/>
    <mergeCell ref="C22:E22"/>
    <mergeCell ref="H22:J22"/>
    <mergeCell ref="C30:E30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C29:E29"/>
    <mergeCell ref="C42:E42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A44:J44"/>
    <mergeCell ref="A45:J45"/>
    <mergeCell ref="B46:C46"/>
    <mergeCell ref="F46:G46"/>
    <mergeCell ref="H46:I46"/>
  </mergeCells>
  <pageMargins left="0.7" right="0.7" top="0.75" bottom="0.75" header="0.3" footer="0.3"/>
  <pageSetup paperSize="9" scale="69" orientation="portrait" r:id="rId1"/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47"/>
  <sheetViews>
    <sheetView topLeftCell="A18" zoomScaleNormal="100" workbookViewId="0">
      <selection activeCell="H25" sqref="H25:J25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10.140625" style="125" bestFit="1" customWidth="1"/>
    <col min="13" max="13" width="9.7109375" style="125" bestFit="1" customWidth="1"/>
    <col min="14" max="16" width="9.5703125" style="125" bestFit="1" customWidth="1"/>
    <col min="17" max="16384" width="9.140625" style="125"/>
  </cols>
  <sheetData>
    <row r="5" spans="1:17" ht="15.75" x14ac:dyDescent="0.25">
      <c r="A5" s="682" t="s">
        <v>1442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1443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177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1444</v>
      </c>
      <c r="C11" s="664"/>
      <c r="D11" s="666">
        <v>33926.019999999997</v>
      </c>
      <c r="E11" s="667"/>
      <c r="F11" s="681"/>
      <c r="G11" s="666">
        <v>438283.99</v>
      </c>
      <c r="H11" s="667"/>
      <c r="I11" s="668"/>
    </row>
    <row r="12" spans="1:17" x14ac:dyDescent="0.25">
      <c r="B12" s="585" t="s">
        <v>3</v>
      </c>
      <c r="C12" s="665"/>
      <c r="D12" s="669">
        <f>12637.59+1476.24</f>
        <v>14113.83</v>
      </c>
      <c r="E12" s="360"/>
      <c r="F12" s="541"/>
      <c r="G12" s="669">
        <f>234449.76+35115.68+462187.61+28152.42</f>
        <v>759905.47000000009</v>
      </c>
      <c r="H12" s="360"/>
      <c r="I12" s="662"/>
      <c r="K12" s="244"/>
      <c r="L12" s="244"/>
      <c r="M12" s="244"/>
      <c r="N12" s="201"/>
      <c r="O12" s="201"/>
      <c r="P12" s="201"/>
      <c r="Q12" s="201"/>
    </row>
    <row r="13" spans="1:17" x14ac:dyDescent="0.25">
      <c r="B13" s="585" t="s">
        <v>1377</v>
      </c>
      <c r="C13" s="665"/>
      <c r="D13" s="669">
        <v>7.17</v>
      </c>
      <c r="E13" s="360"/>
      <c r="F13" s="541"/>
      <c r="G13" s="669">
        <f>2552.94+13671.47</f>
        <v>16224.41</v>
      </c>
      <c r="H13" s="360"/>
      <c r="I13" s="662"/>
      <c r="L13" s="244"/>
      <c r="M13" s="244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0</v>
      </c>
      <c r="H14" s="360"/>
      <c r="I14" s="662"/>
      <c r="L14" s="244"/>
      <c r="M14" s="244"/>
      <c r="O14" s="201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100</v>
      </c>
      <c r="H15" s="360"/>
      <c r="I15" s="662"/>
      <c r="L15" s="244"/>
      <c r="M15" s="244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148172.48000000001</v>
      </c>
      <c r="H16" s="360"/>
      <c r="I16" s="662"/>
    </row>
    <row r="17" spans="1:16" x14ac:dyDescent="0.25">
      <c r="B17" s="585" t="s">
        <v>6</v>
      </c>
      <c r="C17" s="665"/>
      <c r="D17" s="669">
        <v>6937.73</v>
      </c>
      <c r="E17" s="360"/>
      <c r="F17" s="541"/>
      <c r="G17" s="669">
        <v>792104.97</v>
      </c>
      <c r="H17" s="360"/>
      <c r="I17" s="662"/>
      <c r="O17" s="201"/>
    </row>
    <row r="18" spans="1:16" ht="36.75" customHeight="1" thickBot="1" x14ac:dyDescent="0.3">
      <c r="B18" s="602" t="s">
        <v>1445</v>
      </c>
      <c r="C18" s="679"/>
      <c r="D18" s="680">
        <f>D11+D12+D13+D14+D15+D16-D17</f>
        <v>41109.289999999994</v>
      </c>
      <c r="E18" s="422"/>
      <c r="F18" s="636"/>
      <c r="G18" s="680">
        <f>G11+G12+G13+G14+G15+G16-G17</f>
        <v>570581.37999999989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702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1"/>
      <c r="F21" s="632" t="s">
        <v>177</v>
      </c>
      <c r="G21" s="630"/>
      <c r="H21" s="630"/>
      <c r="I21" s="630"/>
      <c r="J21" s="631"/>
      <c r="M21" s="201"/>
      <c r="O21" s="687"/>
    </row>
    <row r="22" spans="1:16" x14ac:dyDescent="0.25">
      <c r="A22" s="294" t="s">
        <v>30</v>
      </c>
      <c r="B22" s="294" t="s">
        <v>31</v>
      </c>
      <c r="C22" s="458" t="s">
        <v>32</v>
      </c>
      <c r="D22" s="683"/>
      <c r="E22" s="683"/>
      <c r="F22" s="294" t="s">
        <v>30</v>
      </c>
      <c r="G22" s="294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45825</v>
      </c>
      <c r="B23" s="218">
        <v>6.4</v>
      </c>
      <c r="C23" s="626" t="s">
        <v>217</v>
      </c>
      <c r="D23" s="626"/>
      <c r="E23" s="626"/>
      <c r="F23" s="213">
        <v>45810</v>
      </c>
      <c r="G23" s="218">
        <v>699</v>
      </c>
      <c r="H23" s="626" t="s">
        <v>1256</v>
      </c>
      <c r="I23" s="626"/>
      <c r="J23" s="626"/>
    </row>
    <row r="24" spans="1:16" ht="14.25" customHeight="1" x14ac:dyDescent="0.25">
      <c r="A24" s="213">
        <v>45834</v>
      </c>
      <c r="B24" s="218">
        <v>6931.33</v>
      </c>
      <c r="C24" s="491" t="s">
        <v>776</v>
      </c>
      <c r="D24" s="512"/>
      <c r="E24" s="543"/>
      <c r="F24" s="213">
        <v>45810</v>
      </c>
      <c r="G24" s="218">
        <v>115634.88</v>
      </c>
      <c r="H24" s="608" t="s">
        <v>343</v>
      </c>
      <c r="I24" s="608"/>
      <c r="J24" s="608"/>
    </row>
    <row r="25" spans="1:16" ht="14.25" customHeight="1" x14ac:dyDescent="0.25">
      <c r="A25" s="213"/>
      <c r="B25" s="218"/>
      <c r="C25" s="491"/>
      <c r="D25" s="512"/>
      <c r="E25" s="543"/>
      <c r="F25" s="213">
        <v>45812</v>
      </c>
      <c r="G25" s="218">
        <v>12500</v>
      </c>
      <c r="H25" s="626" t="s">
        <v>1434</v>
      </c>
      <c r="I25" s="626"/>
      <c r="J25" s="626"/>
    </row>
    <row r="26" spans="1:16" ht="14.25" customHeight="1" x14ac:dyDescent="0.25">
      <c r="A26" s="213"/>
      <c r="B26" s="218"/>
      <c r="C26" s="626"/>
      <c r="D26" s="626"/>
      <c r="E26" s="626"/>
      <c r="F26" s="213">
        <v>45812</v>
      </c>
      <c r="G26" s="219">
        <v>21600</v>
      </c>
      <c r="H26" s="626" t="s">
        <v>1447</v>
      </c>
      <c r="I26" s="626"/>
      <c r="J26" s="626"/>
    </row>
    <row r="27" spans="1:16" ht="14.25" customHeight="1" x14ac:dyDescent="0.25">
      <c r="A27" s="213"/>
      <c r="B27" s="219"/>
      <c r="C27" s="491"/>
      <c r="D27" s="512"/>
      <c r="E27" s="543"/>
      <c r="F27" s="213">
        <v>45812</v>
      </c>
      <c r="G27" s="218">
        <v>402283.37</v>
      </c>
      <c r="H27" s="626" t="s">
        <v>1448</v>
      </c>
      <c r="I27" s="626"/>
      <c r="J27" s="626"/>
    </row>
    <row r="28" spans="1:16" ht="13.5" customHeight="1" x14ac:dyDescent="0.25">
      <c r="A28" s="213"/>
      <c r="B28" s="231"/>
      <c r="C28" s="482"/>
      <c r="D28" s="482"/>
      <c r="E28" s="482"/>
      <c r="F28" s="213">
        <v>45812</v>
      </c>
      <c r="G28" s="218">
        <v>44209.33</v>
      </c>
      <c r="H28" s="482" t="s">
        <v>1263</v>
      </c>
      <c r="I28" s="482"/>
      <c r="J28" s="482"/>
    </row>
    <row r="29" spans="1:16" ht="13.5" customHeight="1" x14ac:dyDescent="0.25">
      <c r="A29" s="213"/>
      <c r="B29" s="219"/>
      <c r="C29" s="626"/>
      <c r="D29" s="626"/>
      <c r="E29" s="626"/>
      <c r="F29" s="213">
        <v>45818</v>
      </c>
      <c r="G29" s="219">
        <v>2980.72</v>
      </c>
      <c r="H29" s="626" t="s">
        <v>1449</v>
      </c>
      <c r="I29" s="626"/>
      <c r="J29" s="626"/>
    </row>
    <row r="30" spans="1:16" ht="13.5" customHeight="1" x14ac:dyDescent="0.25">
      <c r="A30" s="213"/>
      <c r="B30" s="231"/>
      <c r="C30" s="482"/>
      <c r="D30" s="482"/>
      <c r="E30" s="482"/>
      <c r="F30" s="213">
        <v>45818</v>
      </c>
      <c r="G30" s="218">
        <v>20000</v>
      </c>
      <c r="H30" s="608" t="s">
        <v>1439</v>
      </c>
      <c r="I30" s="608"/>
      <c r="J30" s="608"/>
    </row>
    <row r="31" spans="1:16" ht="13.5" customHeight="1" x14ac:dyDescent="0.25">
      <c r="A31" s="213"/>
      <c r="B31" s="218"/>
      <c r="C31" s="626"/>
      <c r="D31" s="626"/>
      <c r="E31" s="626"/>
      <c r="F31" s="213">
        <v>45819</v>
      </c>
      <c r="G31" s="218">
        <v>459</v>
      </c>
      <c r="H31" s="482" t="s">
        <v>273</v>
      </c>
      <c r="I31" s="482"/>
      <c r="J31" s="482"/>
    </row>
    <row r="32" spans="1:16" ht="13.5" customHeight="1" x14ac:dyDescent="0.25">
      <c r="A32" s="213"/>
      <c r="B32" s="218"/>
      <c r="C32" s="491"/>
      <c r="D32" s="512"/>
      <c r="E32" s="543"/>
      <c r="F32" s="213">
        <v>45819</v>
      </c>
      <c r="G32" s="218">
        <v>665</v>
      </c>
      <c r="H32" s="482" t="s">
        <v>239</v>
      </c>
      <c r="I32" s="482"/>
      <c r="J32" s="482"/>
    </row>
    <row r="33" spans="1:10" ht="13.5" customHeight="1" x14ac:dyDescent="0.25">
      <c r="A33" s="213"/>
      <c r="B33" s="218"/>
      <c r="C33" s="295"/>
      <c r="D33" s="296"/>
      <c r="E33" s="297"/>
      <c r="F33" s="213">
        <v>45821</v>
      </c>
      <c r="G33" s="218">
        <v>10000</v>
      </c>
      <c r="H33" s="491" t="s">
        <v>628</v>
      </c>
      <c r="I33" s="512"/>
      <c r="J33" s="543"/>
    </row>
    <row r="34" spans="1:10" ht="13.5" customHeight="1" x14ac:dyDescent="0.25">
      <c r="A34" s="213"/>
      <c r="B34" s="218"/>
      <c r="C34" s="295"/>
      <c r="D34" s="296"/>
      <c r="E34" s="297"/>
      <c r="F34" s="213">
        <v>45824</v>
      </c>
      <c r="G34" s="218">
        <v>26900</v>
      </c>
      <c r="H34" s="491" t="s">
        <v>1025</v>
      </c>
      <c r="I34" s="512"/>
      <c r="J34" s="543"/>
    </row>
    <row r="35" spans="1:10" ht="13.5" customHeight="1" x14ac:dyDescent="0.25">
      <c r="A35" s="213"/>
      <c r="B35" s="218"/>
      <c r="C35" s="295"/>
      <c r="D35" s="296"/>
      <c r="E35" s="297"/>
      <c r="F35" s="213">
        <v>45827</v>
      </c>
      <c r="G35" s="218">
        <v>3600</v>
      </c>
      <c r="H35" s="482" t="s">
        <v>1006</v>
      </c>
      <c r="I35" s="482"/>
      <c r="J35" s="482"/>
    </row>
    <row r="36" spans="1:10" ht="13.5" customHeight="1" x14ac:dyDescent="0.25">
      <c r="A36" s="213"/>
      <c r="B36" s="218"/>
      <c r="C36" s="295"/>
      <c r="D36" s="296"/>
      <c r="E36" s="297"/>
      <c r="F36" s="213">
        <v>45828</v>
      </c>
      <c r="G36" s="218">
        <v>5784</v>
      </c>
      <c r="H36" s="482" t="s">
        <v>1006</v>
      </c>
      <c r="I36" s="482"/>
      <c r="J36" s="482"/>
    </row>
    <row r="37" spans="1:10" ht="13.5" customHeight="1" x14ac:dyDescent="0.25">
      <c r="A37" s="213"/>
      <c r="B37" s="218"/>
      <c r="C37" s="295"/>
      <c r="D37" s="296"/>
      <c r="E37" s="297"/>
      <c r="F37" s="213">
        <v>45828</v>
      </c>
      <c r="G37" s="218">
        <v>6.39</v>
      </c>
      <c r="H37" s="626" t="s">
        <v>217</v>
      </c>
      <c r="I37" s="626"/>
      <c r="J37" s="626"/>
    </row>
    <row r="38" spans="1:10" ht="13.5" customHeight="1" x14ac:dyDescent="0.25">
      <c r="A38" s="213"/>
      <c r="B38" s="218"/>
      <c r="C38" s="295"/>
      <c r="D38" s="296"/>
      <c r="E38" s="297"/>
      <c r="F38" s="213">
        <v>45831</v>
      </c>
      <c r="G38" s="218">
        <v>521.5</v>
      </c>
      <c r="H38" s="626" t="s">
        <v>1360</v>
      </c>
      <c r="I38" s="626"/>
      <c r="J38" s="626"/>
    </row>
    <row r="39" spans="1:10" ht="13.5" customHeight="1" x14ac:dyDescent="0.25">
      <c r="A39" s="213"/>
      <c r="B39" s="218"/>
      <c r="C39" s="295"/>
      <c r="D39" s="296"/>
      <c r="E39" s="297"/>
      <c r="F39" s="213">
        <v>45831</v>
      </c>
      <c r="G39" s="218">
        <v>521.5</v>
      </c>
      <c r="H39" s="626" t="s">
        <v>1348</v>
      </c>
      <c r="I39" s="626"/>
      <c r="J39" s="626"/>
    </row>
    <row r="40" spans="1:10" ht="13.5" customHeight="1" x14ac:dyDescent="0.25">
      <c r="A40" s="213"/>
      <c r="B40" s="218"/>
      <c r="C40" s="295"/>
      <c r="D40" s="296"/>
      <c r="E40" s="297"/>
      <c r="F40" s="213">
        <v>45838</v>
      </c>
      <c r="G40" s="218">
        <v>117958.89</v>
      </c>
      <c r="H40" s="608" t="s">
        <v>343</v>
      </c>
      <c r="I40" s="608"/>
      <c r="J40" s="608"/>
    </row>
    <row r="41" spans="1:10" ht="13.5" customHeight="1" x14ac:dyDescent="0.25">
      <c r="A41" s="213"/>
      <c r="B41" s="218"/>
      <c r="C41" s="295"/>
      <c r="D41" s="296"/>
      <c r="E41" s="297"/>
      <c r="F41" s="213">
        <v>45838</v>
      </c>
      <c r="G41" s="218">
        <v>5775</v>
      </c>
      <c r="H41" s="626" t="s">
        <v>1450</v>
      </c>
      <c r="I41" s="626"/>
      <c r="J41" s="626"/>
    </row>
    <row r="42" spans="1:10" ht="13.5" customHeight="1" x14ac:dyDescent="0.25">
      <c r="A42" s="213"/>
      <c r="B42" s="218"/>
      <c r="C42" s="295"/>
      <c r="D42" s="296"/>
      <c r="E42" s="297"/>
      <c r="F42" s="213">
        <v>45838</v>
      </c>
      <c r="G42" s="218">
        <v>6.39</v>
      </c>
      <c r="H42" s="626" t="s">
        <v>217</v>
      </c>
      <c r="I42" s="626"/>
      <c r="J42" s="626"/>
    </row>
    <row r="43" spans="1:10" ht="13.5" customHeight="1" x14ac:dyDescent="0.25">
      <c r="A43" s="213"/>
      <c r="B43" s="218"/>
      <c r="C43" s="482"/>
      <c r="D43" s="482"/>
      <c r="E43" s="482"/>
      <c r="F43" s="213"/>
      <c r="G43" s="218"/>
      <c r="H43" s="491"/>
      <c r="I43" s="512"/>
      <c r="J43" s="543"/>
    </row>
    <row r="45" spans="1:10" ht="21" customHeight="1" x14ac:dyDescent="0.25">
      <c r="A45" s="691" t="s">
        <v>1451</v>
      </c>
      <c r="B45" s="691"/>
      <c r="C45" s="691"/>
      <c r="D45" s="691"/>
      <c r="E45" s="691"/>
      <c r="F45" s="691"/>
      <c r="G45" s="691"/>
      <c r="H45" s="691"/>
      <c r="I45" s="691"/>
      <c r="J45" s="691"/>
    </row>
    <row r="46" spans="1:10" x14ac:dyDescent="0.25">
      <c r="A46" s="692" t="s">
        <v>1378</v>
      </c>
      <c r="B46" s="692"/>
      <c r="C46" s="692"/>
      <c r="D46" s="692"/>
      <c r="E46" s="692"/>
      <c r="F46" s="692"/>
      <c r="G46" s="692"/>
      <c r="H46" s="692"/>
      <c r="I46" s="692"/>
      <c r="J46" s="692"/>
    </row>
    <row r="47" spans="1:10" x14ac:dyDescent="0.25">
      <c r="B47" s="693" t="s">
        <v>1379</v>
      </c>
      <c r="C47" s="693"/>
      <c r="F47" s="693" t="s">
        <v>1226</v>
      </c>
      <c r="G47" s="693"/>
      <c r="H47" s="693" t="s">
        <v>1380</v>
      </c>
      <c r="I47" s="693"/>
    </row>
  </sheetData>
  <mergeCells count="74">
    <mergeCell ref="H40:J40"/>
    <mergeCell ref="H41:J41"/>
    <mergeCell ref="B47:C47"/>
    <mergeCell ref="F47:G47"/>
    <mergeCell ref="H47:I47"/>
    <mergeCell ref="C43:E43"/>
    <mergeCell ref="H43:J43"/>
    <mergeCell ref="A45:J45"/>
    <mergeCell ref="A46:J46"/>
    <mergeCell ref="H42:J42"/>
    <mergeCell ref="C32:E32"/>
    <mergeCell ref="H32:J32"/>
    <mergeCell ref="H33:J33"/>
    <mergeCell ref="H34:J34"/>
    <mergeCell ref="H35:J35"/>
    <mergeCell ref="H37:J37"/>
    <mergeCell ref="H38:J38"/>
    <mergeCell ref="H39:J39"/>
    <mergeCell ref="C26:E26"/>
    <mergeCell ref="H26:J26"/>
    <mergeCell ref="C27:E27"/>
    <mergeCell ref="H27:J27"/>
    <mergeCell ref="C28:E28"/>
    <mergeCell ref="H28:J28"/>
    <mergeCell ref="H36:J36"/>
    <mergeCell ref="C29:E29"/>
    <mergeCell ref="H29:J29"/>
    <mergeCell ref="C30:E30"/>
    <mergeCell ref="H30:J30"/>
    <mergeCell ref="C31:E31"/>
    <mergeCell ref="H31:J31"/>
    <mergeCell ref="C23:E23"/>
    <mergeCell ref="H23:J23"/>
    <mergeCell ref="C24:E24"/>
    <mergeCell ref="H24:J24"/>
    <mergeCell ref="C25:E25"/>
    <mergeCell ref="H25:J25"/>
    <mergeCell ref="O19:O21"/>
    <mergeCell ref="A20:J20"/>
    <mergeCell ref="A21:E21"/>
    <mergeCell ref="F21:J21"/>
    <mergeCell ref="C22:E22"/>
    <mergeCell ref="H22:J22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A5:J5"/>
    <mergeCell ref="B7:I7"/>
    <mergeCell ref="B8:G8"/>
    <mergeCell ref="H8:I8"/>
    <mergeCell ref="B9:C10"/>
    <mergeCell ref="D9:F10"/>
    <mergeCell ref="G9:I10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6"/>
  <sheetViews>
    <sheetView topLeftCell="A7" zoomScaleNormal="100" workbookViewId="0">
      <selection activeCell="C26" sqref="C26:E26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10.140625" style="125" bestFit="1" customWidth="1"/>
    <col min="12" max="12" width="10" style="125" bestFit="1" customWidth="1"/>
    <col min="13" max="16384" width="9.140625" style="125"/>
  </cols>
  <sheetData>
    <row r="5" spans="1:13" ht="15.75" x14ac:dyDescent="0.25">
      <c r="A5" s="682" t="s">
        <v>1442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3" ht="15.75" thickBot="1" x14ac:dyDescent="0.3"/>
    <row r="7" spans="1:13" ht="21.75" customHeight="1" x14ac:dyDescent="0.35">
      <c r="B7" s="589" t="s">
        <v>1443</v>
      </c>
      <c r="C7" s="590"/>
      <c r="D7" s="590"/>
      <c r="E7" s="590"/>
      <c r="F7" s="590"/>
      <c r="G7" s="590"/>
      <c r="H7" s="590"/>
      <c r="I7" s="591"/>
      <c r="K7" s="244"/>
      <c r="L7" s="244"/>
      <c r="M7" s="244"/>
    </row>
    <row r="8" spans="1:13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  <c r="K8" s="244"/>
      <c r="L8" s="244"/>
      <c r="M8" s="244"/>
    </row>
    <row r="9" spans="1:13" x14ac:dyDescent="0.25">
      <c r="B9" s="658"/>
      <c r="C9" s="673"/>
      <c r="D9" s="628" t="s">
        <v>1253</v>
      </c>
      <c r="E9" s="694"/>
      <c r="F9" s="628" t="s">
        <v>1391</v>
      </c>
      <c r="G9" s="694"/>
      <c r="H9" s="628" t="s">
        <v>1407</v>
      </c>
      <c r="I9" s="694"/>
      <c r="K9" s="244"/>
      <c r="L9" s="244"/>
      <c r="M9" s="244"/>
    </row>
    <row r="10" spans="1:13" ht="15.75" thickBot="1" x14ac:dyDescent="0.3">
      <c r="B10" s="660"/>
      <c r="C10" s="674"/>
      <c r="D10" s="695"/>
      <c r="E10" s="696"/>
      <c r="F10" s="695"/>
      <c r="G10" s="696"/>
      <c r="H10" s="695"/>
      <c r="I10" s="696"/>
      <c r="K10" s="244"/>
      <c r="L10" s="244"/>
      <c r="M10" s="244"/>
    </row>
    <row r="11" spans="1:13" ht="30.75" customHeight="1" x14ac:dyDescent="0.25">
      <c r="B11" s="583" t="s">
        <v>1444</v>
      </c>
      <c r="C11" s="664"/>
      <c r="D11" s="697">
        <v>730091.87</v>
      </c>
      <c r="E11" s="698"/>
      <c r="F11" s="697">
        <v>145213.5</v>
      </c>
      <c r="G11" s="698"/>
      <c r="H11" s="697">
        <v>212837.47</v>
      </c>
      <c r="I11" s="698"/>
      <c r="K11" s="244"/>
      <c r="L11" s="244"/>
      <c r="M11" s="244"/>
    </row>
    <row r="12" spans="1:13" x14ac:dyDescent="0.25">
      <c r="B12" s="585" t="s">
        <v>3</v>
      </c>
      <c r="C12" s="665"/>
      <c r="D12" s="699">
        <f>356548.26+23512</f>
        <v>380060.26</v>
      </c>
      <c r="E12" s="624"/>
      <c r="F12" s="699">
        <v>0</v>
      </c>
      <c r="G12" s="624"/>
      <c r="H12" s="699">
        <v>0</v>
      </c>
      <c r="I12" s="624"/>
      <c r="K12" s="244"/>
      <c r="L12" s="244"/>
      <c r="M12" s="244"/>
    </row>
    <row r="13" spans="1:13" x14ac:dyDescent="0.25">
      <c r="B13" s="585" t="s">
        <v>1377</v>
      </c>
      <c r="C13" s="665"/>
      <c r="D13" s="699">
        <v>4712.92</v>
      </c>
      <c r="E13" s="624"/>
      <c r="F13" s="699">
        <v>0</v>
      </c>
      <c r="G13" s="624"/>
      <c r="H13" s="699">
        <v>0</v>
      </c>
      <c r="I13" s="624"/>
      <c r="K13" s="244"/>
      <c r="L13" s="244"/>
      <c r="M13" s="244"/>
    </row>
    <row r="14" spans="1:13" x14ac:dyDescent="0.25">
      <c r="B14" s="585" t="s">
        <v>1254</v>
      </c>
      <c r="C14" s="665"/>
      <c r="D14" s="699">
        <v>0</v>
      </c>
      <c r="E14" s="624"/>
      <c r="F14" s="699">
        <v>3481.15</v>
      </c>
      <c r="G14" s="624"/>
      <c r="H14" s="699">
        <v>9388.17</v>
      </c>
      <c r="I14" s="624"/>
      <c r="K14" s="244"/>
      <c r="L14" s="244"/>
      <c r="M14" s="244"/>
    </row>
    <row r="15" spans="1:13" x14ac:dyDescent="0.25">
      <c r="B15" s="585" t="s">
        <v>996</v>
      </c>
      <c r="C15" s="665"/>
      <c r="D15" s="699">
        <v>400</v>
      </c>
      <c r="E15" s="624"/>
      <c r="F15" s="699">
        <v>0</v>
      </c>
      <c r="G15" s="624"/>
      <c r="H15" s="699">
        <v>0</v>
      </c>
      <c r="I15" s="624"/>
      <c r="K15" s="244"/>
      <c r="L15" s="244"/>
      <c r="M15" s="244"/>
    </row>
    <row r="16" spans="1:13" x14ac:dyDescent="0.25">
      <c r="B16" s="585" t="s">
        <v>1005</v>
      </c>
      <c r="C16" s="665"/>
      <c r="D16" s="699">
        <v>0</v>
      </c>
      <c r="E16" s="624"/>
      <c r="F16" s="699">
        <v>0</v>
      </c>
      <c r="G16" s="624"/>
      <c r="H16" s="699">
        <v>0</v>
      </c>
      <c r="I16" s="624"/>
      <c r="K16" s="244"/>
      <c r="L16" s="244"/>
      <c r="M16" s="244"/>
    </row>
    <row r="17" spans="1:10" x14ac:dyDescent="0.25">
      <c r="B17" s="585" t="s">
        <v>6</v>
      </c>
      <c r="C17" s="665"/>
      <c r="D17" s="699">
        <v>504111.5</v>
      </c>
      <c r="E17" s="624"/>
      <c r="F17" s="699">
        <f>522.17+148172.48</f>
        <v>148694.65000000002</v>
      </c>
      <c r="G17" s="624"/>
      <c r="H17" s="699">
        <v>1408.23</v>
      </c>
      <c r="I17" s="624"/>
    </row>
    <row r="18" spans="1:10" ht="36.75" customHeight="1" thickBot="1" x14ac:dyDescent="0.3">
      <c r="B18" s="602" t="s">
        <v>1445</v>
      </c>
      <c r="C18" s="679"/>
      <c r="D18" s="700">
        <f>D11+D12+D13+D14+D15+D16-D17</f>
        <v>611153.54999999981</v>
      </c>
      <c r="E18" s="701"/>
      <c r="F18" s="700">
        <f>F11+F12+F13+F14+F15+F16-F17</f>
        <v>0</v>
      </c>
      <c r="G18" s="701"/>
      <c r="H18" s="700">
        <f>H11+H12+H13+H14+H15+H16-H17</f>
        <v>220817.41</v>
      </c>
      <c r="I18" s="701"/>
    </row>
    <row r="19" spans="1:10" ht="15.75" customHeight="1" thickBot="1" x14ac:dyDescent="0.3">
      <c r="D19" s="188"/>
      <c r="E19" s="188"/>
      <c r="F19" s="189"/>
      <c r="G19" s="189"/>
      <c r="H19" s="189"/>
      <c r="I19" s="189"/>
    </row>
    <row r="20" spans="1:10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</row>
    <row r="21" spans="1:10" ht="15.75" thickBot="1" x14ac:dyDescent="0.3">
      <c r="A21" s="632" t="s">
        <v>1391</v>
      </c>
      <c r="B21" s="630"/>
      <c r="C21" s="630"/>
      <c r="D21" s="630"/>
      <c r="E21" s="631"/>
      <c r="F21" s="632" t="s">
        <v>1407</v>
      </c>
      <c r="G21" s="630"/>
      <c r="H21" s="630"/>
      <c r="I21" s="630"/>
      <c r="J21" s="631"/>
    </row>
    <row r="22" spans="1:10" x14ac:dyDescent="0.25">
      <c r="A22" s="298" t="s">
        <v>30</v>
      </c>
      <c r="B22" s="298" t="s">
        <v>31</v>
      </c>
      <c r="C22" s="458" t="s">
        <v>32</v>
      </c>
      <c r="D22" s="683"/>
      <c r="E22" s="683"/>
      <c r="F22" s="298" t="s">
        <v>30</v>
      </c>
      <c r="G22" s="298" t="s">
        <v>31</v>
      </c>
      <c r="H22" s="684" t="s">
        <v>32</v>
      </c>
      <c r="I22" s="685"/>
      <c r="J22" s="686"/>
    </row>
    <row r="23" spans="1:10" ht="14.25" customHeight="1" x14ac:dyDescent="0.25">
      <c r="A23" s="213">
        <v>45810</v>
      </c>
      <c r="B23" s="218">
        <v>522.16999999999996</v>
      </c>
      <c r="C23" s="491" t="s">
        <v>1317</v>
      </c>
      <c r="D23" s="512"/>
      <c r="E23" s="543"/>
      <c r="F23" s="213">
        <v>45825</v>
      </c>
      <c r="G23" s="218">
        <v>1408.23</v>
      </c>
      <c r="H23" s="491" t="s">
        <v>1317</v>
      </c>
      <c r="I23" s="512"/>
      <c r="J23" s="543"/>
    </row>
    <row r="24" spans="1:10" ht="14.25" customHeight="1" x14ac:dyDescent="0.25">
      <c r="A24" s="213">
        <v>45812</v>
      </c>
      <c r="B24" s="218">
        <v>148172.48000000001</v>
      </c>
      <c r="C24" s="626" t="s">
        <v>1244</v>
      </c>
      <c r="D24" s="626"/>
      <c r="E24" s="626"/>
      <c r="F24" s="213"/>
      <c r="G24" s="218"/>
      <c r="H24" s="491"/>
      <c r="I24" s="512"/>
      <c r="J24" s="543"/>
    </row>
    <row r="25" spans="1:10" ht="14.25" customHeight="1" x14ac:dyDescent="0.25">
      <c r="A25" s="213"/>
      <c r="B25" s="218"/>
      <c r="C25" s="482"/>
      <c r="D25" s="482"/>
      <c r="E25" s="482"/>
      <c r="F25" s="213"/>
      <c r="G25" s="218"/>
      <c r="H25" s="491"/>
      <c r="I25" s="512"/>
      <c r="J25" s="543"/>
    </row>
    <row r="26" spans="1:10" ht="14.25" customHeight="1" x14ac:dyDescent="0.25">
      <c r="A26" s="213"/>
      <c r="B26" s="218"/>
      <c r="C26" s="626"/>
      <c r="D26" s="626"/>
      <c r="E26" s="626"/>
      <c r="F26" s="213"/>
      <c r="G26" s="219"/>
      <c r="H26" s="650"/>
      <c r="I26" s="639"/>
      <c r="J26" s="640"/>
    </row>
    <row r="27" spans="1:10" ht="14.25" customHeight="1" x14ac:dyDescent="0.25">
      <c r="A27" s="213"/>
      <c r="B27" s="218"/>
      <c r="C27" s="626"/>
      <c r="D27" s="626"/>
      <c r="E27" s="626"/>
      <c r="F27" s="213"/>
      <c r="G27" s="218"/>
      <c r="H27" s="491"/>
      <c r="I27" s="512"/>
      <c r="J27" s="543"/>
    </row>
    <row r="28" spans="1:10" ht="14.25" customHeight="1" x14ac:dyDescent="0.25">
      <c r="A28" s="213"/>
      <c r="B28" s="218"/>
      <c r="C28" s="608"/>
      <c r="D28" s="608"/>
      <c r="E28" s="608"/>
      <c r="F28" s="213"/>
      <c r="G28" s="233"/>
      <c r="H28" s="491"/>
      <c r="I28" s="512"/>
      <c r="J28" s="543"/>
    </row>
    <row r="29" spans="1:10" ht="14.25" customHeight="1" x14ac:dyDescent="0.25">
      <c r="A29" s="213"/>
      <c r="B29" s="218"/>
      <c r="C29" s="626"/>
      <c r="D29" s="626"/>
      <c r="E29" s="626"/>
      <c r="F29" s="213"/>
      <c r="G29" s="234"/>
      <c r="H29" s="299"/>
      <c r="I29" s="300"/>
      <c r="J29" s="301"/>
    </row>
    <row r="30" spans="1:10" ht="14.25" customHeight="1" x14ac:dyDescent="0.25">
      <c r="A30" s="213"/>
      <c r="B30" s="218"/>
      <c r="C30" s="482"/>
      <c r="D30" s="482"/>
      <c r="E30" s="482"/>
      <c r="F30" s="213"/>
      <c r="G30" s="234"/>
      <c r="H30" s="299"/>
      <c r="I30" s="300"/>
      <c r="J30" s="301"/>
    </row>
    <row r="31" spans="1:10" ht="14.25" customHeight="1" x14ac:dyDescent="0.25">
      <c r="A31" s="213"/>
      <c r="B31" s="218"/>
      <c r="C31" s="482"/>
      <c r="D31" s="482"/>
      <c r="E31" s="482"/>
      <c r="F31" s="213"/>
      <c r="G31" s="234"/>
      <c r="H31" s="299"/>
      <c r="I31" s="300"/>
      <c r="J31" s="301"/>
    </row>
    <row r="32" spans="1:10" ht="14.25" customHeight="1" x14ac:dyDescent="0.25">
      <c r="A32" s="213"/>
      <c r="B32" s="218"/>
      <c r="C32" s="491"/>
      <c r="D32" s="512"/>
      <c r="E32" s="543"/>
      <c r="F32" s="213"/>
      <c r="G32" s="234"/>
      <c r="H32" s="299"/>
      <c r="I32" s="300"/>
      <c r="J32" s="301"/>
    </row>
    <row r="33" spans="1:10" ht="14.25" customHeight="1" x14ac:dyDescent="0.25">
      <c r="A33" s="213"/>
      <c r="B33" s="218"/>
      <c r="C33" s="626"/>
      <c r="D33" s="626"/>
      <c r="E33" s="626"/>
      <c r="F33" s="213"/>
      <c r="G33" s="239"/>
      <c r="H33" s="299"/>
      <c r="I33" s="300"/>
      <c r="J33" s="301"/>
    </row>
    <row r="34" spans="1:10" ht="14.25" customHeight="1" x14ac:dyDescent="0.25">
      <c r="A34" s="213"/>
      <c r="B34" s="218"/>
      <c r="C34" s="491"/>
      <c r="D34" s="512"/>
      <c r="E34" s="543"/>
      <c r="F34" s="213"/>
      <c r="G34" s="239"/>
      <c r="H34" s="299"/>
      <c r="I34" s="300"/>
      <c r="J34" s="301"/>
    </row>
    <row r="35" spans="1:10" ht="14.25" customHeight="1" x14ac:dyDescent="0.25">
      <c r="A35" s="213"/>
      <c r="B35" s="218"/>
      <c r="C35" s="491"/>
      <c r="D35" s="512"/>
      <c r="E35" s="543"/>
      <c r="F35" s="213"/>
      <c r="G35" s="239"/>
      <c r="H35" s="299"/>
      <c r="I35" s="300"/>
      <c r="J35" s="301"/>
    </row>
    <row r="36" spans="1:10" ht="14.25" customHeight="1" x14ac:dyDescent="0.25">
      <c r="A36" s="213"/>
      <c r="B36" s="218"/>
      <c r="C36" s="626"/>
      <c r="D36" s="626"/>
      <c r="E36" s="626"/>
      <c r="F36" s="213"/>
      <c r="G36" s="239"/>
      <c r="H36" s="299"/>
      <c r="I36" s="300"/>
      <c r="J36" s="301"/>
    </row>
    <row r="37" spans="1:10" ht="14.25" customHeight="1" x14ac:dyDescent="0.25">
      <c r="A37" s="213"/>
      <c r="B37" s="218"/>
      <c r="C37" s="626"/>
      <c r="D37" s="626"/>
      <c r="E37" s="626"/>
      <c r="F37" s="213"/>
      <c r="G37" s="239"/>
      <c r="H37" s="299"/>
      <c r="I37" s="300"/>
      <c r="J37" s="301"/>
    </row>
    <row r="38" spans="1:10" ht="14.25" customHeight="1" x14ac:dyDescent="0.25">
      <c r="A38" s="213"/>
      <c r="B38" s="218"/>
      <c r="C38" s="491"/>
      <c r="D38" s="512"/>
      <c r="E38" s="543"/>
      <c r="F38" s="213"/>
      <c r="G38" s="239"/>
      <c r="H38" s="299"/>
      <c r="I38" s="300"/>
      <c r="J38" s="301"/>
    </row>
    <row r="39" spans="1:10" ht="14.25" customHeight="1" x14ac:dyDescent="0.25">
      <c r="A39" s="213"/>
      <c r="B39" s="218"/>
      <c r="C39" s="608"/>
      <c r="D39" s="608"/>
      <c r="E39" s="608"/>
      <c r="F39" s="213"/>
      <c r="G39" s="239"/>
      <c r="H39" s="299"/>
      <c r="I39" s="300"/>
      <c r="J39" s="301"/>
    </row>
    <row r="40" spans="1:10" ht="14.25" customHeight="1" x14ac:dyDescent="0.25">
      <c r="A40" s="213"/>
      <c r="B40" s="218"/>
      <c r="C40" s="626"/>
      <c r="D40" s="626"/>
      <c r="E40" s="626"/>
      <c r="F40" s="213"/>
      <c r="G40" s="239"/>
      <c r="H40" s="299"/>
      <c r="I40" s="300"/>
      <c r="J40" s="301"/>
    </row>
    <row r="41" spans="1:10" ht="14.25" customHeight="1" x14ac:dyDescent="0.25">
      <c r="A41" s="213"/>
      <c r="B41" s="218"/>
      <c r="C41" s="626"/>
      <c r="D41" s="626"/>
      <c r="E41" s="626"/>
      <c r="F41" s="213"/>
      <c r="G41" s="239"/>
      <c r="H41" s="299"/>
      <c r="I41" s="300"/>
      <c r="J41" s="301"/>
    </row>
    <row r="42" spans="1:10" ht="14.25" customHeight="1" x14ac:dyDescent="0.25">
      <c r="A42" s="213"/>
      <c r="B42" s="218"/>
      <c r="C42" s="626"/>
      <c r="D42" s="626"/>
      <c r="E42" s="626"/>
      <c r="F42" s="213"/>
      <c r="G42" s="239"/>
      <c r="H42" s="299"/>
      <c r="I42" s="300"/>
      <c r="J42" s="301"/>
    </row>
    <row r="44" spans="1:10" ht="21" customHeight="1" x14ac:dyDescent="0.25">
      <c r="A44" s="691" t="s">
        <v>1451</v>
      </c>
      <c r="B44" s="691"/>
      <c r="C44" s="691"/>
      <c r="D44" s="691"/>
      <c r="E44" s="691"/>
      <c r="F44" s="691"/>
      <c r="G44" s="691"/>
      <c r="H44" s="691"/>
      <c r="I44" s="691"/>
      <c r="J44" s="691"/>
    </row>
    <row r="45" spans="1:10" x14ac:dyDescent="0.25">
      <c r="A45" s="692" t="s">
        <v>1378</v>
      </c>
      <c r="B45" s="692"/>
      <c r="C45" s="692"/>
      <c r="D45" s="692"/>
      <c r="E45" s="692"/>
      <c r="F45" s="692"/>
      <c r="G45" s="692"/>
      <c r="H45" s="692"/>
      <c r="I45" s="692"/>
      <c r="J45" s="692"/>
    </row>
    <row r="46" spans="1:10" x14ac:dyDescent="0.25">
      <c r="B46" s="693" t="s">
        <v>1379</v>
      </c>
      <c r="C46" s="693"/>
      <c r="F46" s="693" t="s">
        <v>1226</v>
      </c>
      <c r="G46" s="693"/>
      <c r="H46" s="693" t="s">
        <v>1384</v>
      </c>
      <c r="I46" s="693"/>
    </row>
  </sheetData>
  <mergeCells count="76">
    <mergeCell ref="A44:J44"/>
    <mergeCell ref="A45:J45"/>
    <mergeCell ref="B46:C46"/>
    <mergeCell ref="F46:G46"/>
    <mergeCell ref="H46:I46"/>
    <mergeCell ref="C42:E42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30:E30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C29:E29"/>
    <mergeCell ref="C23:E23"/>
    <mergeCell ref="H23:J23"/>
    <mergeCell ref="B17:C17"/>
    <mergeCell ref="D17:E17"/>
    <mergeCell ref="F17:G17"/>
    <mergeCell ref="H17:I17"/>
    <mergeCell ref="B18:C18"/>
    <mergeCell ref="D18:E18"/>
    <mergeCell ref="F18:G18"/>
    <mergeCell ref="H18:I18"/>
    <mergeCell ref="A20:J20"/>
    <mergeCell ref="A21:E21"/>
    <mergeCell ref="F21:J21"/>
    <mergeCell ref="C22:E22"/>
    <mergeCell ref="H22:J22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A5:J5"/>
    <mergeCell ref="B7:I7"/>
    <mergeCell ref="B8:G8"/>
    <mergeCell ref="H8:I8"/>
    <mergeCell ref="B9:C10"/>
    <mergeCell ref="D9:E10"/>
    <mergeCell ref="F9:G10"/>
    <mergeCell ref="H9:I10"/>
  </mergeCells>
  <pageMargins left="0.7" right="0.7" top="0.75" bottom="0.75" header="0.3" footer="0.3"/>
  <pageSetup paperSize="9" scale="69" orientation="portrait" r:id="rId1"/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1"/>
  <sheetViews>
    <sheetView topLeftCell="A21" zoomScaleNormal="100" workbookViewId="0">
      <selection activeCell="H27" sqref="H27:J27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10.140625" style="125" bestFit="1" customWidth="1"/>
    <col min="13" max="13" width="9.7109375" style="125" bestFit="1" customWidth="1"/>
    <col min="14" max="16" width="9.5703125" style="125" bestFit="1" customWidth="1"/>
    <col min="17" max="16384" width="9.140625" style="125"/>
  </cols>
  <sheetData>
    <row r="5" spans="1:17" ht="15.75" x14ac:dyDescent="0.25">
      <c r="A5" s="682" t="s">
        <v>1452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1453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177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1454</v>
      </c>
      <c r="C11" s="664"/>
      <c r="D11" s="666">
        <v>41109.29</v>
      </c>
      <c r="E11" s="667"/>
      <c r="F11" s="681"/>
      <c r="G11" s="666">
        <v>570581.38</v>
      </c>
      <c r="H11" s="667"/>
      <c r="I11" s="668"/>
    </row>
    <row r="12" spans="1:17" x14ac:dyDescent="0.25">
      <c r="B12" s="585" t="s">
        <v>3</v>
      </c>
      <c r="C12" s="665"/>
      <c r="D12" s="669">
        <f>13698.61+2376.24</f>
        <v>16074.85</v>
      </c>
      <c r="E12" s="360"/>
      <c r="F12" s="541"/>
      <c r="G12" s="669">
        <f>239233.46+16918.86+372310.5+27134+938</f>
        <v>656534.82000000007</v>
      </c>
      <c r="H12" s="360"/>
      <c r="I12" s="662"/>
      <c r="K12" s="244"/>
      <c r="L12" s="244"/>
      <c r="M12" s="244"/>
      <c r="N12" s="201"/>
      <c r="O12" s="201"/>
      <c r="P12" s="201"/>
      <c r="Q12" s="201"/>
    </row>
    <row r="13" spans="1:17" x14ac:dyDescent="0.25">
      <c r="B13" s="585" t="s">
        <v>1377</v>
      </c>
      <c r="C13" s="665"/>
      <c r="D13" s="669">
        <v>72.150000000000006</v>
      </c>
      <c r="E13" s="360"/>
      <c r="F13" s="541"/>
      <c r="G13" s="669">
        <f>4985.43+8591.55</f>
        <v>13576.98</v>
      </c>
      <c r="H13" s="360"/>
      <c r="I13" s="662"/>
      <c r="L13" s="244"/>
      <c r="M13" s="244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0</v>
      </c>
      <c r="H14" s="360"/>
      <c r="I14" s="662"/>
      <c r="L14" s="244"/>
      <c r="M14" s="244"/>
      <c r="O14" s="201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300</v>
      </c>
      <c r="H15" s="360"/>
      <c r="I15" s="662"/>
      <c r="L15" s="244"/>
      <c r="M15" s="244"/>
    </row>
    <row r="16" spans="1:17" x14ac:dyDescent="0.25">
      <c r="B16" s="585" t="s">
        <v>1005</v>
      </c>
      <c r="C16" s="665"/>
      <c r="D16" s="669">
        <v>9000</v>
      </c>
      <c r="E16" s="360"/>
      <c r="F16" s="541"/>
      <c r="G16" s="669">
        <v>0</v>
      </c>
      <c r="H16" s="360"/>
      <c r="I16" s="662"/>
    </row>
    <row r="17" spans="1:16" x14ac:dyDescent="0.25">
      <c r="B17" s="585" t="s">
        <v>6</v>
      </c>
      <c r="C17" s="665"/>
      <c r="D17" s="669">
        <v>11974.1</v>
      </c>
      <c r="E17" s="360"/>
      <c r="F17" s="541"/>
      <c r="G17" s="669">
        <v>761490.44</v>
      </c>
      <c r="H17" s="360"/>
      <c r="I17" s="662"/>
      <c r="O17" s="201"/>
    </row>
    <row r="18" spans="1:16" ht="36.75" customHeight="1" thickBot="1" x14ac:dyDescent="0.3">
      <c r="B18" s="602" t="s">
        <v>1455</v>
      </c>
      <c r="C18" s="679"/>
      <c r="D18" s="680">
        <f>D11+D12+D13+D14+D15+D16-D17</f>
        <v>54282.19000000001</v>
      </c>
      <c r="E18" s="422"/>
      <c r="F18" s="636"/>
      <c r="G18" s="680">
        <f>G11+G12+G13+G14+G15+G16-G17</f>
        <v>479502.74000000022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702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1"/>
      <c r="F21" s="632" t="s">
        <v>177</v>
      </c>
      <c r="G21" s="630"/>
      <c r="H21" s="630"/>
      <c r="I21" s="630"/>
      <c r="J21" s="631"/>
      <c r="M21" s="201"/>
      <c r="O21" s="687"/>
    </row>
    <row r="22" spans="1:16" x14ac:dyDescent="0.25">
      <c r="A22" s="302" t="s">
        <v>30</v>
      </c>
      <c r="B22" s="302" t="s">
        <v>31</v>
      </c>
      <c r="C22" s="458" t="s">
        <v>32</v>
      </c>
      <c r="D22" s="683"/>
      <c r="E22" s="683"/>
      <c r="F22" s="302" t="s">
        <v>30</v>
      </c>
      <c r="G22" s="302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45868</v>
      </c>
      <c r="B23" s="218">
        <v>1561.2</v>
      </c>
      <c r="C23" s="626" t="s">
        <v>1456</v>
      </c>
      <c r="D23" s="626"/>
      <c r="E23" s="626"/>
      <c r="F23" s="213">
        <v>45840</v>
      </c>
      <c r="G23" s="218">
        <v>699</v>
      </c>
      <c r="H23" s="626" t="s">
        <v>1256</v>
      </c>
      <c r="I23" s="626"/>
      <c r="J23" s="626"/>
    </row>
    <row r="24" spans="1:16" ht="14.25" customHeight="1" x14ac:dyDescent="0.25">
      <c r="A24" s="213">
        <v>45868</v>
      </c>
      <c r="B24" s="218">
        <v>10412.9</v>
      </c>
      <c r="C24" s="491" t="s">
        <v>776</v>
      </c>
      <c r="D24" s="512"/>
      <c r="E24" s="543"/>
      <c r="F24" s="213">
        <v>45841</v>
      </c>
      <c r="G24" s="218">
        <v>424025.15</v>
      </c>
      <c r="H24" s="626" t="s">
        <v>1457</v>
      </c>
      <c r="I24" s="626"/>
      <c r="J24" s="626"/>
    </row>
    <row r="25" spans="1:16" ht="14.25" customHeight="1" x14ac:dyDescent="0.25">
      <c r="A25" s="213"/>
      <c r="B25" s="218"/>
      <c r="C25" s="491"/>
      <c r="D25" s="512"/>
      <c r="E25" s="543"/>
      <c r="F25" s="213">
        <v>45841</v>
      </c>
      <c r="G25" s="218">
        <v>44209.33</v>
      </c>
      <c r="H25" s="482" t="s">
        <v>1263</v>
      </c>
      <c r="I25" s="482"/>
      <c r="J25" s="482"/>
    </row>
    <row r="26" spans="1:16" ht="14.25" customHeight="1" x14ac:dyDescent="0.25">
      <c r="A26" s="213"/>
      <c r="B26" s="218"/>
      <c r="C26" s="626"/>
      <c r="D26" s="626"/>
      <c r="E26" s="626"/>
      <c r="F26" s="213">
        <v>45841</v>
      </c>
      <c r="G26" s="219">
        <v>14000</v>
      </c>
      <c r="H26" s="626" t="s">
        <v>1458</v>
      </c>
      <c r="I26" s="626"/>
      <c r="J26" s="626"/>
    </row>
    <row r="27" spans="1:16" ht="14.25" customHeight="1" x14ac:dyDescent="0.25">
      <c r="A27" s="213"/>
      <c r="B27" s="219"/>
      <c r="C27" s="491"/>
      <c r="D27" s="512"/>
      <c r="E27" s="543"/>
      <c r="F27" s="213">
        <v>45842</v>
      </c>
      <c r="G27" s="218">
        <v>12500</v>
      </c>
      <c r="H27" s="626" t="s">
        <v>1459</v>
      </c>
      <c r="I27" s="626"/>
      <c r="J27" s="626"/>
    </row>
    <row r="28" spans="1:16" ht="13.5" customHeight="1" x14ac:dyDescent="0.25">
      <c r="A28" s="213"/>
      <c r="B28" s="231"/>
      <c r="C28" s="482"/>
      <c r="D28" s="482"/>
      <c r="E28" s="482"/>
      <c r="F28" s="213">
        <v>45842</v>
      </c>
      <c r="G28" s="218">
        <v>12.8</v>
      </c>
      <c r="H28" s="626" t="s">
        <v>217</v>
      </c>
      <c r="I28" s="626"/>
      <c r="J28" s="626"/>
    </row>
    <row r="29" spans="1:16" ht="13.5" customHeight="1" x14ac:dyDescent="0.25">
      <c r="A29" s="213"/>
      <c r="B29" s="219"/>
      <c r="C29" s="626"/>
      <c r="D29" s="626"/>
      <c r="E29" s="626"/>
      <c r="F29" s="213">
        <v>45842</v>
      </c>
      <c r="G29" s="219">
        <v>21600</v>
      </c>
      <c r="H29" s="626" t="s">
        <v>1460</v>
      </c>
      <c r="I29" s="626"/>
      <c r="J29" s="626"/>
    </row>
    <row r="30" spans="1:16" ht="13.5" customHeight="1" x14ac:dyDescent="0.25">
      <c r="A30" s="213"/>
      <c r="B30" s="231"/>
      <c r="C30" s="482"/>
      <c r="D30" s="482"/>
      <c r="E30" s="482"/>
      <c r="F30" s="213">
        <v>45846</v>
      </c>
      <c r="G30" s="218">
        <v>2980.72</v>
      </c>
      <c r="H30" s="626" t="s">
        <v>1461</v>
      </c>
      <c r="I30" s="626"/>
      <c r="J30" s="626"/>
    </row>
    <row r="31" spans="1:16" ht="13.5" customHeight="1" x14ac:dyDescent="0.25">
      <c r="A31" s="213"/>
      <c r="B31" s="218"/>
      <c r="C31" s="626"/>
      <c r="D31" s="626"/>
      <c r="E31" s="626"/>
      <c r="F31" s="213">
        <v>45847</v>
      </c>
      <c r="G31" s="218">
        <v>745</v>
      </c>
      <c r="H31" s="482" t="s">
        <v>239</v>
      </c>
      <c r="I31" s="482"/>
      <c r="J31" s="482"/>
    </row>
    <row r="32" spans="1:16" ht="13.5" customHeight="1" x14ac:dyDescent="0.25">
      <c r="A32" s="213"/>
      <c r="B32" s="218"/>
      <c r="C32" s="491"/>
      <c r="D32" s="512"/>
      <c r="E32" s="543"/>
      <c r="F32" s="213">
        <v>45847</v>
      </c>
      <c r="G32" s="218">
        <v>25000</v>
      </c>
      <c r="H32" s="482" t="s">
        <v>1465</v>
      </c>
      <c r="I32" s="482"/>
      <c r="J32" s="482"/>
    </row>
    <row r="33" spans="1:10" ht="13.5" customHeight="1" x14ac:dyDescent="0.25">
      <c r="A33" s="213"/>
      <c r="B33" s="218"/>
      <c r="C33" s="303"/>
      <c r="D33" s="304"/>
      <c r="E33" s="305"/>
      <c r="F33" s="213">
        <v>45847</v>
      </c>
      <c r="G33" s="218">
        <v>12.8</v>
      </c>
      <c r="H33" s="626" t="s">
        <v>217</v>
      </c>
      <c r="I33" s="626"/>
      <c r="J33" s="626"/>
    </row>
    <row r="34" spans="1:10" ht="13.5" customHeight="1" x14ac:dyDescent="0.25">
      <c r="A34" s="213"/>
      <c r="B34" s="218"/>
      <c r="C34" s="303"/>
      <c r="D34" s="304"/>
      <c r="E34" s="305"/>
      <c r="F34" s="213">
        <v>45849</v>
      </c>
      <c r="G34" s="218">
        <v>459</v>
      </c>
      <c r="H34" s="482" t="s">
        <v>273</v>
      </c>
      <c r="I34" s="482"/>
      <c r="J34" s="482"/>
    </row>
    <row r="35" spans="1:10" ht="13.5" customHeight="1" x14ac:dyDescent="0.25">
      <c r="A35" s="213"/>
      <c r="B35" s="218"/>
      <c r="C35" s="303"/>
      <c r="D35" s="304"/>
      <c r="E35" s="305"/>
      <c r="F35" s="213">
        <v>45852</v>
      </c>
      <c r="G35" s="218">
        <v>5000</v>
      </c>
      <c r="H35" s="491" t="s">
        <v>628</v>
      </c>
      <c r="I35" s="512"/>
      <c r="J35" s="543"/>
    </row>
    <row r="36" spans="1:10" ht="13.5" customHeight="1" x14ac:dyDescent="0.25">
      <c r="A36" s="213"/>
      <c r="B36" s="218"/>
      <c r="C36" s="303"/>
      <c r="D36" s="304"/>
      <c r="E36" s="305"/>
      <c r="F36" s="213">
        <v>45852</v>
      </c>
      <c r="G36" s="218">
        <v>7500</v>
      </c>
      <c r="H36" s="482" t="s">
        <v>1282</v>
      </c>
      <c r="I36" s="482"/>
      <c r="J36" s="482"/>
    </row>
    <row r="37" spans="1:10" ht="13.5" customHeight="1" x14ac:dyDescent="0.25">
      <c r="A37" s="213"/>
      <c r="B37" s="218"/>
      <c r="C37" s="303"/>
      <c r="D37" s="304"/>
      <c r="E37" s="305"/>
      <c r="F37" s="213">
        <v>45852</v>
      </c>
      <c r="G37" s="218">
        <v>1546.07</v>
      </c>
      <c r="H37" s="626" t="s">
        <v>1462</v>
      </c>
      <c r="I37" s="626"/>
      <c r="J37" s="626"/>
    </row>
    <row r="38" spans="1:10" ht="13.5" customHeight="1" x14ac:dyDescent="0.25">
      <c r="A38" s="213"/>
      <c r="B38" s="218"/>
      <c r="C38" s="303"/>
      <c r="D38" s="304"/>
      <c r="E38" s="305"/>
      <c r="F38" s="213">
        <v>45854</v>
      </c>
      <c r="G38" s="218">
        <v>5000</v>
      </c>
      <c r="H38" s="626" t="s">
        <v>1463</v>
      </c>
      <c r="I38" s="626"/>
      <c r="J38" s="626"/>
    </row>
    <row r="39" spans="1:10" ht="13.5" customHeight="1" x14ac:dyDescent="0.25">
      <c r="A39" s="213"/>
      <c r="B39" s="218"/>
      <c r="C39" s="303"/>
      <c r="D39" s="304"/>
      <c r="E39" s="305"/>
      <c r="F39" s="213">
        <v>45854</v>
      </c>
      <c r="G39" s="218">
        <v>10000</v>
      </c>
      <c r="H39" s="626" t="s">
        <v>1458</v>
      </c>
      <c r="I39" s="626"/>
      <c r="J39" s="626"/>
    </row>
    <row r="40" spans="1:10" ht="13.5" customHeight="1" x14ac:dyDescent="0.25">
      <c r="A40" s="213"/>
      <c r="B40" s="218"/>
      <c r="C40" s="303"/>
      <c r="D40" s="304"/>
      <c r="E40" s="305"/>
      <c r="F40" s="213">
        <v>45854</v>
      </c>
      <c r="G40" s="218">
        <v>30000</v>
      </c>
      <c r="H40" s="482" t="s">
        <v>1006</v>
      </c>
      <c r="I40" s="482"/>
      <c r="J40" s="482"/>
    </row>
    <row r="41" spans="1:10" ht="13.5" customHeight="1" x14ac:dyDescent="0.25">
      <c r="A41" s="213"/>
      <c r="B41" s="218"/>
      <c r="C41" s="303"/>
      <c r="D41" s="304"/>
      <c r="E41" s="305"/>
      <c r="F41" s="213">
        <v>45854</v>
      </c>
      <c r="G41" s="218">
        <v>11407</v>
      </c>
      <c r="H41" s="491" t="s">
        <v>1025</v>
      </c>
      <c r="I41" s="512"/>
      <c r="J41" s="543"/>
    </row>
    <row r="42" spans="1:10" ht="13.5" customHeight="1" x14ac:dyDescent="0.25">
      <c r="A42" s="213"/>
      <c r="B42" s="218"/>
      <c r="C42" s="310"/>
      <c r="D42" s="311"/>
      <c r="E42" s="312"/>
      <c r="F42" s="213">
        <v>45855</v>
      </c>
      <c r="G42" s="218">
        <v>2637</v>
      </c>
      <c r="H42" s="491" t="s">
        <v>1025</v>
      </c>
      <c r="I42" s="512"/>
      <c r="J42" s="543"/>
    </row>
    <row r="43" spans="1:10" ht="13.5" customHeight="1" x14ac:dyDescent="0.25">
      <c r="A43" s="213"/>
      <c r="B43" s="218"/>
      <c r="C43" s="310"/>
      <c r="D43" s="311"/>
      <c r="E43" s="312"/>
      <c r="F43" s="213">
        <v>45859</v>
      </c>
      <c r="G43" s="218">
        <v>521.5</v>
      </c>
      <c r="H43" s="626" t="s">
        <v>1360</v>
      </c>
      <c r="I43" s="626"/>
      <c r="J43" s="626"/>
    </row>
    <row r="44" spans="1:10" ht="13.5" customHeight="1" x14ac:dyDescent="0.25">
      <c r="A44" s="213"/>
      <c r="B44" s="218"/>
      <c r="C44" s="310"/>
      <c r="D44" s="311"/>
      <c r="E44" s="312"/>
      <c r="F44" s="213">
        <v>45859</v>
      </c>
      <c r="G44" s="218">
        <v>521.5</v>
      </c>
      <c r="H44" s="626" t="s">
        <v>1348</v>
      </c>
      <c r="I44" s="626"/>
      <c r="J44" s="626"/>
    </row>
    <row r="45" spans="1:10" ht="13.5" customHeight="1" x14ac:dyDescent="0.25">
      <c r="A45" s="213"/>
      <c r="B45" s="218"/>
      <c r="C45" s="310"/>
      <c r="D45" s="311"/>
      <c r="E45" s="312"/>
      <c r="F45" s="213">
        <v>45861</v>
      </c>
      <c r="G45" s="218">
        <v>15000</v>
      </c>
      <c r="H45" s="491" t="s">
        <v>628</v>
      </c>
      <c r="I45" s="512"/>
      <c r="J45" s="543"/>
    </row>
    <row r="46" spans="1:10" ht="13.5" customHeight="1" x14ac:dyDescent="0.25">
      <c r="A46" s="213"/>
      <c r="B46" s="218"/>
      <c r="C46" s="310"/>
      <c r="D46" s="311"/>
      <c r="E46" s="312"/>
      <c r="F46" s="213">
        <v>45869</v>
      </c>
      <c r="G46" s="218">
        <v>126113.57</v>
      </c>
      <c r="H46" s="608" t="s">
        <v>343</v>
      </c>
      <c r="I46" s="608"/>
      <c r="J46" s="608"/>
    </row>
    <row r="47" spans="1:10" ht="13.5" customHeight="1" x14ac:dyDescent="0.25">
      <c r="A47" s="213"/>
      <c r="B47" s="218"/>
      <c r="C47" s="310"/>
      <c r="D47" s="311"/>
      <c r="E47" s="312"/>
      <c r="F47" s="213"/>
      <c r="G47" s="218"/>
      <c r="H47" s="310"/>
      <c r="I47" s="311"/>
      <c r="J47" s="312"/>
    </row>
    <row r="49" spans="1:10" ht="21" customHeight="1" x14ac:dyDescent="0.25">
      <c r="A49" s="691" t="s">
        <v>1464</v>
      </c>
      <c r="B49" s="691"/>
      <c r="C49" s="691"/>
      <c r="D49" s="691"/>
      <c r="E49" s="691"/>
      <c r="F49" s="691"/>
      <c r="G49" s="691"/>
      <c r="H49" s="691"/>
      <c r="I49" s="691"/>
      <c r="J49" s="691"/>
    </row>
    <row r="50" spans="1:10" x14ac:dyDescent="0.25">
      <c r="A50" s="692" t="s">
        <v>1378</v>
      </c>
      <c r="B50" s="692"/>
      <c r="C50" s="692"/>
      <c r="D50" s="692"/>
      <c r="E50" s="692"/>
      <c r="F50" s="692"/>
      <c r="G50" s="692"/>
      <c r="H50" s="692"/>
      <c r="I50" s="692"/>
      <c r="J50" s="692"/>
    </row>
    <row r="51" spans="1:10" x14ac:dyDescent="0.25">
      <c r="B51" s="693" t="s">
        <v>1379</v>
      </c>
      <c r="C51" s="693"/>
      <c r="F51" s="693" t="s">
        <v>1226</v>
      </c>
      <c r="G51" s="693"/>
      <c r="H51" s="693" t="s">
        <v>1380</v>
      </c>
      <c r="I51" s="693"/>
    </row>
  </sheetData>
  <mergeCells count="76">
    <mergeCell ref="A5:J5"/>
    <mergeCell ref="B7:I7"/>
    <mergeCell ref="B8:G8"/>
    <mergeCell ref="H8:I8"/>
    <mergeCell ref="B9:C10"/>
    <mergeCell ref="D9:F10"/>
    <mergeCell ref="G9:I10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14:C14"/>
    <mergeCell ref="D14:F14"/>
    <mergeCell ref="G14:I14"/>
    <mergeCell ref="B15:C15"/>
    <mergeCell ref="D15:F15"/>
    <mergeCell ref="G15:I15"/>
    <mergeCell ref="B16:C16"/>
    <mergeCell ref="D16:F16"/>
    <mergeCell ref="G16:I16"/>
    <mergeCell ref="B17:C17"/>
    <mergeCell ref="D17:F17"/>
    <mergeCell ref="G17:I17"/>
    <mergeCell ref="B18:C18"/>
    <mergeCell ref="D18:F18"/>
    <mergeCell ref="G18:I18"/>
    <mergeCell ref="O19:O21"/>
    <mergeCell ref="A20:J20"/>
    <mergeCell ref="A21:E21"/>
    <mergeCell ref="F21:J21"/>
    <mergeCell ref="C22:E22"/>
    <mergeCell ref="H22:J22"/>
    <mergeCell ref="C23:E23"/>
    <mergeCell ref="H23:J23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C29:E29"/>
    <mergeCell ref="H29:J29"/>
    <mergeCell ref="C30:E30"/>
    <mergeCell ref="H30:J30"/>
    <mergeCell ref="C31:E31"/>
    <mergeCell ref="H31:J31"/>
    <mergeCell ref="H41:J41"/>
    <mergeCell ref="H42:J42"/>
    <mergeCell ref="H43:J43"/>
    <mergeCell ref="H44:J44"/>
    <mergeCell ref="H45:J45"/>
    <mergeCell ref="H36:J36"/>
    <mergeCell ref="H37:J37"/>
    <mergeCell ref="H38:J38"/>
    <mergeCell ref="H39:J39"/>
    <mergeCell ref="H40:J40"/>
    <mergeCell ref="C32:E32"/>
    <mergeCell ref="H32:J32"/>
    <mergeCell ref="H33:J33"/>
    <mergeCell ref="H34:J34"/>
    <mergeCell ref="H35:J35"/>
    <mergeCell ref="H46:J46"/>
    <mergeCell ref="A49:J49"/>
    <mergeCell ref="A50:J50"/>
    <mergeCell ref="B51:C51"/>
    <mergeCell ref="F51:G51"/>
    <mergeCell ref="H51:I51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6"/>
  <sheetViews>
    <sheetView topLeftCell="A7" zoomScaleNormal="100" workbookViewId="0">
      <selection activeCell="O39" sqref="O39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10.140625" style="125" bestFit="1" customWidth="1"/>
    <col min="12" max="12" width="10" style="125" bestFit="1" customWidth="1"/>
    <col min="13" max="16384" width="9.140625" style="125"/>
  </cols>
  <sheetData>
    <row r="5" spans="1:13" ht="15.75" x14ac:dyDescent="0.25">
      <c r="A5" s="682" t="s">
        <v>1452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3" ht="15.75" thickBot="1" x14ac:dyDescent="0.3"/>
    <row r="7" spans="1:13" ht="21.75" customHeight="1" x14ac:dyDescent="0.35">
      <c r="B7" s="589" t="s">
        <v>1453</v>
      </c>
      <c r="C7" s="590"/>
      <c r="D7" s="590"/>
      <c r="E7" s="590"/>
      <c r="F7" s="590"/>
      <c r="G7" s="590"/>
      <c r="H7" s="590"/>
      <c r="I7" s="591"/>
      <c r="K7" s="244"/>
      <c r="L7" s="244"/>
      <c r="M7" s="244"/>
    </row>
    <row r="8" spans="1:13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  <c r="K8" s="244"/>
      <c r="L8" s="244"/>
      <c r="M8" s="244"/>
    </row>
    <row r="9" spans="1:13" x14ac:dyDescent="0.25">
      <c r="B9" s="658"/>
      <c r="C9" s="673"/>
      <c r="D9" s="628" t="s">
        <v>1253</v>
      </c>
      <c r="E9" s="694"/>
      <c r="F9" s="628" t="s">
        <v>1391</v>
      </c>
      <c r="G9" s="694"/>
      <c r="H9" s="628" t="s">
        <v>1407</v>
      </c>
      <c r="I9" s="694"/>
      <c r="K9" s="244"/>
      <c r="L9" s="244"/>
      <c r="M9" s="244"/>
    </row>
    <row r="10" spans="1:13" ht="15.75" thickBot="1" x14ac:dyDescent="0.3">
      <c r="B10" s="660"/>
      <c r="C10" s="674"/>
      <c r="D10" s="695"/>
      <c r="E10" s="696"/>
      <c r="F10" s="695"/>
      <c r="G10" s="696"/>
      <c r="H10" s="695"/>
      <c r="I10" s="696"/>
      <c r="K10" s="244"/>
      <c r="L10" s="244"/>
      <c r="M10" s="244"/>
    </row>
    <row r="11" spans="1:13" ht="30.75" customHeight="1" x14ac:dyDescent="0.25">
      <c r="B11" s="583" t="s">
        <v>1454</v>
      </c>
      <c r="C11" s="664"/>
      <c r="D11" s="697">
        <v>611153.55000000005</v>
      </c>
      <c r="E11" s="698"/>
      <c r="F11" s="697">
        <v>0</v>
      </c>
      <c r="G11" s="698"/>
      <c r="H11" s="697">
        <v>220817.41</v>
      </c>
      <c r="I11" s="698"/>
      <c r="K11" s="244"/>
      <c r="L11" s="244"/>
      <c r="M11" s="244"/>
    </row>
    <row r="12" spans="1:13" x14ac:dyDescent="0.25">
      <c r="B12" s="585" t="s">
        <v>3</v>
      </c>
      <c r="C12" s="665"/>
      <c r="D12" s="699">
        <f>412857.73+38508</f>
        <v>451365.73</v>
      </c>
      <c r="E12" s="624"/>
      <c r="F12" s="699">
        <v>0</v>
      </c>
      <c r="G12" s="624"/>
      <c r="H12" s="699">
        <v>0</v>
      </c>
      <c r="I12" s="624"/>
      <c r="K12" s="244"/>
      <c r="L12" s="244"/>
      <c r="M12" s="244"/>
    </row>
    <row r="13" spans="1:13" x14ac:dyDescent="0.25">
      <c r="B13" s="585" t="s">
        <v>1377</v>
      </c>
      <c r="C13" s="665"/>
      <c r="D13" s="699">
        <v>14196.71</v>
      </c>
      <c r="E13" s="624"/>
      <c r="F13" s="699">
        <v>0</v>
      </c>
      <c r="G13" s="624"/>
      <c r="H13" s="699">
        <v>0</v>
      </c>
      <c r="I13" s="624"/>
      <c r="K13" s="244"/>
      <c r="L13" s="244"/>
      <c r="M13" s="244"/>
    </row>
    <row r="14" spans="1:13" x14ac:dyDescent="0.25">
      <c r="B14" s="585" t="s">
        <v>1254</v>
      </c>
      <c r="C14" s="665"/>
      <c r="D14" s="699">
        <v>0</v>
      </c>
      <c r="E14" s="624"/>
      <c r="F14" s="699">
        <v>0</v>
      </c>
      <c r="G14" s="624"/>
      <c r="H14" s="699">
        <v>9528.42</v>
      </c>
      <c r="I14" s="624"/>
      <c r="K14" s="244"/>
      <c r="L14" s="244"/>
      <c r="M14" s="244"/>
    </row>
    <row r="15" spans="1:13" x14ac:dyDescent="0.25">
      <c r="B15" s="585" t="s">
        <v>996</v>
      </c>
      <c r="C15" s="665"/>
      <c r="D15" s="699">
        <v>300</v>
      </c>
      <c r="E15" s="624"/>
      <c r="F15" s="699">
        <v>0</v>
      </c>
      <c r="G15" s="624"/>
      <c r="H15" s="699">
        <v>0</v>
      </c>
      <c r="I15" s="624"/>
      <c r="K15" s="244"/>
      <c r="L15" s="244"/>
      <c r="M15" s="244"/>
    </row>
    <row r="16" spans="1:13" x14ac:dyDescent="0.25">
      <c r="B16" s="585" t="s">
        <v>1005</v>
      </c>
      <c r="C16" s="665"/>
      <c r="D16" s="699">
        <v>0</v>
      </c>
      <c r="E16" s="624"/>
      <c r="F16" s="699">
        <v>0</v>
      </c>
      <c r="G16" s="624"/>
      <c r="H16" s="699">
        <v>0</v>
      </c>
      <c r="I16" s="624"/>
      <c r="K16" s="244"/>
      <c r="L16" s="244"/>
      <c r="M16" s="244"/>
    </row>
    <row r="17" spans="1:10" x14ac:dyDescent="0.25">
      <c r="B17" s="585" t="s">
        <v>6</v>
      </c>
      <c r="C17" s="665"/>
      <c r="D17" s="699">
        <v>409274.05</v>
      </c>
      <c r="E17" s="624"/>
      <c r="F17" s="699">
        <v>0</v>
      </c>
      <c r="G17" s="624"/>
      <c r="H17" s="699">
        <v>1429.26</v>
      </c>
      <c r="I17" s="624"/>
    </row>
    <row r="18" spans="1:10" ht="36.75" customHeight="1" thickBot="1" x14ac:dyDescent="0.3">
      <c r="B18" s="602" t="s">
        <v>1455</v>
      </c>
      <c r="C18" s="679"/>
      <c r="D18" s="700">
        <f>D11+D12+D13+D14+D15+D16-D17</f>
        <v>667741.93999999994</v>
      </c>
      <c r="E18" s="701"/>
      <c r="F18" s="700">
        <f>F11+F12+F13+F14+F15+F16-F17</f>
        <v>0</v>
      </c>
      <c r="G18" s="701"/>
      <c r="H18" s="700">
        <f>H11+H12+H13+H14+H15+H16-H17</f>
        <v>228916.57</v>
      </c>
      <c r="I18" s="701"/>
    </row>
    <row r="19" spans="1:10" ht="15.75" customHeight="1" thickBot="1" x14ac:dyDescent="0.3">
      <c r="D19" s="188"/>
      <c r="E19" s="188"/>
      <c r="F19" s="189"/>
      <c r="G19" s="189"/>
      <c r="H19" s="189"/>
      <c r="I19" s="189"/>
    </row>
    <row r="20" spans="1:10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</row>
    <row r="21" spans="1:10" ht="15.75" thickBot="1" x14ac:dyDescent="0.3">
      <c r="A21" s="632" t="s">
        <v>1391</v>
      </c>
      <c r="B21" s="630"/>
      <c r="C21" s="630"/>
      <c r="D21" s="630"/>
      <c r="E21" s="631"/>
      <c r="F21" s="632" t="s">
        <v>1407</v>
      </c>
      <c r="G21" s="630"/>
      <c r="H21" s="630"/>
      <c r="I21" s="630"/>
      <c r="J21" s="631"/>
    </row>
    <row r="22" spans="1:10" x14ac:dyDescent="0.25">
      <c r="A22" s="306" t="s">
        <v>30</v>
      </c>
      <c r="B22" s="306" t="s">
        <v>31</v>
      </c>
      <c r="C22" s="458" t="s">
        <v>32</v>
      </c>
      <c r="D22" s="683"/>
      <c r="E22" s="683"/>
      <c r="F22" s="306" t="s">
        <v>30</v>
      </c>
      <c r="G22" s="306" t="s">
        <v>31</v>
      </c>
      <c r="H22" s="684" t="s">
        <v>32</v>
      </c>
      <c r="I22" s="685"/>
      <c r="J22" s="686"/>
    </row>
    <row r="23" spans="1:10" ht="14.25" customHeight="1" x14ac:dyDescent="0.25">
      <c r="A23" s="213"/>
      <c r="B23" s="218"/>
      <c r="C23" s="491"/>
      <c r="D23" s="512"/>
      <c r="E23" s="543"/>
      <c r="F23" s="213">
        <v>45860</v>
      </c>
      <c r="G23" s="218">
        <v>1429.26</v>
      </c>
      <c r="H23" s="491" t="s">
        <v>1317</v>
      </c>
      <c r="I23" s="512"/>
      <c r="J23" s="543"/>
    </row>
    <row r="24" spans="1:10" ht="14.25" customHeight="1" x14ac:dyDescent="0.25">
      <c r="A24" s="213"/>
      <c r="B24" s="218"/>
      <c r="C24" s="626"/>
      <c r="D24" s="626"/>
      <c r="E24" s="626"/>
      <c r="F24" s="213"/>
      <c r="G24" s="218"/>
      <c r="H24" s="491"/>
      <c r="I24" s="512"/>
      <c r="J24" s="543"/>
    </row>
    <row r="25" spans="1:10" ht="14.25" customHeight="1" x14ac:dyDescent="0.25">
      <c r="A25" s="213"/>
      <c r="B25" s="218"/>
      <c r="C25" s="482"/>
      <c r="D25" s="482"/>
      <c r="E25" s="482"/>
      <c r="F25" s="213"/>
      <c r="G25" s="218"/>
      <c r="H25" s="491"/>
      <c r="I25" s="512"/>
      <c r="J25" s="543"/>
    </row>
    <row r="26" spans="1:10" ht="14.25" customHeight="1" x14ac:dyDescent="0.25">
      <c r="A26" s="213"/>
      <c r="B26" s="218"/>
      <c r="C26" s="626"/>
      <c r="D26" s="626"/>
      <c r="E26" s="626"/>
      <c r="F26" s="213"/>
      <c r="G26" s="219"/>
      <c r="H26" s="650"/>
      <c r="I26" s="639"/>
      <c r="J26" s="640"/>
    </row>
    <row r="27" spans="1:10" ht="14.25" customHeight="1" x14ac:dyDescent="0.25">
      <c r="A27" s="213"/>
      <c r="B27" s="218"/>
      <c r="C27" s="626"/>
      <c r="D27" s="626"/>
      <c r="E27" s="626"/>
      <c r="F27" s="213"/>
      <c r="G27" s="218"/>
      <c r="H27" s="491"/>
      <c r="I27" s="512"/>
      <c r="J27" s="543"/>
    </row>
    <row r="28" spans="1:10" ht="14.25" customHeight="1" x14ac:dyDescent="0.25">
      <c r="A28" s="213"/>
      <c r="B28" s="218"/>
      <c r="C28" s="608"/>
      <c r="D28" s="608"/>
      <c r="E28" s="608"/>
      <c r="F28" s="213"/>
      <c r="G28" s="233"/>
      <c r="H28" s="491"/>
      <c r="I28" s="512"/>
      <c r="J28" s="543"/>
    </row>
    <row r="29" spans="1:10" ht="14.25" customHeight="1" x14ac:dyDescent="0.25">
      <c r="A29" s="213"/>
      <c r="B29" s="218"/>
      <c r="C29" s="626"/>
      <c r="D29" s="626"/>
      <c r="E29" s="626"/>
      <c r="F29" s="213"/>
      <c r="G29" s="234"/>
      <c r="H29" s="307"/>
      <c r="I29" s="308"/>
      <c r="J29" s="309"/>
    </row>
    <row r="30" spans="1:10" ht="14.25" customHeight="1" x14ac:dyDescent="0.25">
      <c r="A30" s="213"/>
      <c r="B30" s="218"/>
      <c r="C30" s="482"/>
      <c r="D30" s="482"/>
      <c r="E30" s="482"/>
      <c r="F30" s="213"/>
      <c r="G30" s="234"/>
      <c r="H30" s="307"/>
      <c r="I30" s="308"/>
      <c r="J30" s="309"/>
    </row>
    <row r="31" spans="1:10" ht="14.25" customHeight="1" x14ac:dyDescent="0.25">
      <c r="A31" s="213"/>
      <c r="B31" s="218"/>
      <c r="C31" s="482"/>
      <c r="D31" s="482"/>
      <c r="E31" s="482"/>
      <c r="F31" s="213"/>
      <c r="G31" s="234"/>
      <c r="H31" s="307"/>
      <c r="I31" s="308"/>
      <c r="J31" s="309"/>
    </row>
    <row r="32" spans="1:10" ht="14.25" customHeight="1" x14ac:dyDescent="0.25">
      <c r="A32" s="213"/>
      <c r="B32" s="218"/>
      <c r="C32" s="491"/>
      <c r="D32" s="512"/>
      <c r="E32" s="543"/>
      <c r="F32" s="213"/>
      <c r="G32" s="234"/>
      <c r="H32" s="307"/>
      <c r="I32" s="308"/>
      <c r="J32" s="309"/>
    </row>
    <row r="33" spans="1:10" ht="14.25" customHeight="1" x14ac:dyDescent="0.25">
      <c r="A33" s="213"/>
      <c r="B33" s="218"/>
      <c r="C33" s="626"/>
      <c r="D33" s="626"/>
      <c r="E33" s="626"/>
      <c r="F33" s="213"/>
      <c r="G33" s="239"/>
      <c r="H33" s="307"/>
      <c r="I33" s="308"/>
      <c r="J33" s="309"/>
    </row>
    <row r="34" spans="1:10" ht="14.25" customHeight="1" x14ac:dyDescent="0.25">
      <c r="A34" s="213"/>
      <c r="B34" s="218"/>
      <c r="C34" s="491"/>
      <c r="D34" s="512"/>
      <c r="E34" s="543"/>
      <c r="F34" s="213"/>
      <c r="G34" s="239"/>
      <c r="H34" s="307"/>
      <c r="I34" s="308"/>
      <c r="J34" s="309"/>
    </row>
    <row r="35" spans="1:10" ht="14.25" customHeight="1" x14ac:dyDescent="0.25">
      <c r="A35" s="213"/>
      <c r="B35" s="218"/>
      <c r="C35" s="491"/>
      <c r="D35" s="512"/>
      <c r="E35" s="543"/>
      <c r="F35" s="213"/>
      <c r="G35" s="239"/>
      <c r="H35" s="307"/>
      <c r="I35" s="308"/>
      <c r="J35" s="309"/>
    </row>
    <row r="36" spans="1:10" ht="14.25" customHeight="1" x14ac:dyDescent="0.25">
      <c r="A36" s="213"/>
      <c r="B36" s="218"/>
      <c r="C36" s="626"/>
      <c r="D36" s="626"/>
      <c r="E36" s="626"/>
      <c r="F36" s="213"/>
      <c r="G36" s="239"/>
      <c r="H36" s="307"/>
      <c r="I36" s="308"/>
      <c r="J36" s="309"/>
    </row>
    <row r="37" spans="1:10" ht="14.25" customHeight="1" x14ac:dyDescent="0.25">
      <c r="A37" s="213"/>
      <c r="B37" s="218"/>
      <c r="C37" s="626"/>
      <c r="D37" s="626"/>
      <c r="E37" s="626"/>
      <c r="F37" s="213"/>
      <c r="G37" s="239"/>
      <c r="H37" s="307"/>
      <c r="I37" s="308"/>
      <c r="J37" s="309"/>
    </row>
    <row r="38" spans="1:10" ht="14.25" customHeight="1" x14ac:dyDescent="0.25">
      <c r="A38" s="213"/>
      <c r="B38" s="218"/>
      <c r="C38" s="491"/>
      <c r="D38" s="512"/>
      <c r="E38" s="543"/>
      <c r="F38" s="213"/>
      <c r="G38" s="239"/>
      <c r="H38" s="307"/>
      <c r="I38" s="308"/>
      <c r="J38" s="309"/>
    </row>
    <row r="39" spans="1:10" ht="14.25" customHeight="1" x14ac:dyDescent="0.25">
      <c r="A39" s="213"/>
      <c r="B39" s="218"/>
      <c r="C39" s="608"/>
      <c r="D39" s="608"/>
      <c r="E39" s="608"/>
      <c r="F39" s="213"/>
      <c r="G39" s="239"/>
      <c r="H39" s="307"/>
      <c r="I39" s="308"/>
      <c r="J39" s="309"/>
    </row>
    <row r="40" spans="1:10" ht="14.25" customHeight="1" x14ac:dyDescent="0.25">
      <c r="A40" s="213"/>
      <c r="B40" s="218"/>
      <c r="C40" s="626"/>
      <c r="D40" s="626"/>
      <c r="E40" s="626"/>
      <c r="F40" s="213"/>
      <c r="G40" s="239"/>
      <c r="H40" s="307"/>
      <c r="I40" s="308"/>
      <c r="J40" s="309"/>
    </row>
    <row r="41" spans="1:10" ht="14.25" customHeight="1" x14ac:dyDescent="0.25">
      <c r="A41" s="213"/>
      <c r="B41" s="218"/>
      <c r="C41" s="626"/>
      <c r="D41" s="626"/>
      <c r="E41" s="626"/>
      <c r="F41" s="213"/>
      <c r="G41" s="239"/>
      <c r="H41" s="307"/>
      <c r="I41" s="308"/>
      <c r="J41" s="309"/>
    </row>
    <row r="42" spans="1:10" ht="14.25" customHeight="1" x14ac:dyDescent="0.25">
      <c r="A42" s="213"/>
      <c r="B42" s="218"/>
      <c r="C42" s="626"/>
      <c r="D42" s="626"/>
      <c r="E42" s="626"/>
      <c r="F42" s="213"/>
      <c r="G42" s="239"/>
      <c r="H42" s="307"/>
      <c r="I42" s="308"/>
      <c r="J42" s="309"/>
    </row>
    <row r="44" spans="1:10" ht="21" customHeight="1" x14ac:dyDescent="0.25">
      <c r="A44" s="691" t="s">
        <v>1464</v>
      </c>
      <c r="B44" s="691"/>
      <c r="C44" s="691"/>
      <c r="D44" s="691"/>
      <c r="E44" s="691"/>
      <c r="F44" s="691"/>
      <c r="G44" s="691"/>
      <c r="H44" s="691"/>
      <c r="I44" s="691"/>
      <c r="J44" s="691"/>
    </row>
    <row r="45" spans="1:10" x14ac:dyDescent="0.25">
      <c r="A45" s="692" t="s">
        <v>1378</v>
      </c>
      <c r="B45" s="692"/>
      <c r="C45" s="692"/>
      <c r="D45" s="692"/>
      <c r="E45" s="692"/>
      <c r="F45" s="692"/>
      <c r="G45" s="692"/>
      <c r="H45" s="692"/>
      <c r="I45" s="692"/>
      <c r="J45" s="692"/>
    </row>
    <row r="46" spans="1:10" x14ac:dyDescent="0.25">
      <c r="B46" s="693" t="s">
        <v>1379</v>
      </c>
      <c r="C46" s="693"/>
      <c r="F46" s="693" t="s">
        <v>1226</v>
      </c>
      <c r="G46" s="693"/>
      <c r="H46" s="693" t="s">
        <v>1384</v>
      </c>
      <c r="I46" s="693"/>
    </row>
  </sheetData>
  <mergeCells count="76">
    <mergeCell ref="A44:J44"/>
    <mergeCell ref="A45:J45"/>
    <mergeCell ref="B46:C46"/>
    <mergeCell ref="F46:G46"/>
    <mergeCell ref="H46:I46"/>
    <mergeCell ref="C42:E42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30:E30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C29:E29"/>
    <mergeCell ref="C23:E23"/>
    <mergeCell ref="H23:J23"/>
    <mergeCell ref="B17:C17"/>
    <mergeCell ref="D17:E17"/>
    <mergeCell ref="F17:G17"/>
    <mergeCell ref="H17:I17"/>
    <mergeCell ref="B18:C18"/>
    <mergeCell ref="D18:E18"/>
    <mergeCell ref="F18:G18"/>
    <mergeCell ref="H18:I18"/>
    <mergeCell ref="A20:J20"/>
    <mergeCell ref="A21:E21"/>
    <mergeCell ref="F21:J21"/>
    <mergeCell ref="C22:E22"/>
    <mergeCell ref="H22:J22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A5:J5"/>
    <mergeCell ref="B7:I7"/>
    <mergeCell ref="B8:G8"/>
    <mergeCell ref="H8:I8"/>
    <mergeCell ref="B9:C10"/>
    <mergeCell ref="D9:E10"/>
    <mergeCell ref="F9:G10"/>
    <mergeCell ref="H9:I10"/>
  </mergeCells>
  <pageMargins left="0.7" right="0.7" top="0.75" bottom="0.75" header="0.3" footer="0.3"/>
  <pageSetup paperSize="9" scale="69" orientation="portrait" r:id="rId1"/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0"/>
  <sheetViews>
    <sheetView topLeftCell="A19" zoomScaleNormal="100" workbookViewId="0">
      <selection activeCell="H32" sqref="H32:J32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10.140625" style="125" bestFit="1" customWidth="1"/>
    <col min="13" max="13" width="9.7109375" style="125" bestFit="1" customWidth="1"/>
    <col min="14" max="16" width="9.5703125" style="125" bestFit="1" customWidth="1"/>
    <col min="17" max="16384" width="9.140625" style="125"/>
  </cols>
  <sheetData>
    <row r="5" spans="1:17" ht="15.75" x14ac:dyDescent="0.25">
      <c r="A5" s="682" t="s">
        <v>1466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1467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177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1468</v>
      </c>
      <c r="C11" s="664"/>
      <c r="D11" s="666">
        <v>54282.19</v>
      </c>
      <c r="E11" s="667"/>
      <c r="F11" s="681"/>
      <c r="G11" s="666">
        <v>479502.74</v>
      </c>
      <c r="H11" s="667"/>
      <c r="I11" s="668"/>
    </row>
    <row r="12" spans="1:17" x14ac:dyDescent="0.25">
      <c r="B12" s="585" t="s">
        <v>3</v>
      </c>
      <c r="C12" s="665"/>
      <c r="D12" s="669">
        <f>23601.84+1200.36</f>
        <v>24802.2</v>
      </c>
      <c r="E12" s="360"/>
      <c r="F12" s="541"/>
      <c r="G12" s="669">
        <f>288172.82+30000+402157.38+30866</f>
        <v>751196.2</v>
      </c>
      <c r="H12" s="360"/>
      <c r="I12" s="662"/>
      <c r="K12" s="244"/>
      <c r="L12" s="244"/>
      <c r="M12" s="244"/>
      <c r="N12" s="201"/>
      <c r="O12" s="201"/>
      <c r="P12" s="201"/>
      <c r="Q12" s="201"/>
    </row>
    <row r="13" spans="1:17" x14ac:dyDescent="0.25">
      <c r="B13" s="585" t="s">
        <v>1377</v>
      </c>
      <c r="C13" s="665"/>
      <c r="D13" s="669">
        <v>854.87</v>
      </c>
      <c r="E13" s="360"/>
      <c r="F13" s="541"/>
      <c r="G13" s="669">
        <f>6344.19+9361.66</f>
        <v>15705.849999999999</v>
      </c>
      <c r="H13" s="360"/>
      <c r="I13" s="662"/>
      <c r="L13" s="244"/>
      <c r="M13" s="244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0</v>
      </c>
      <c r="H14" s="360"/>
      <c r="I14" s="662"/>
      <c r="L14" s="244"/>
      <c r="M14" s="244"/>
      <c r="O14" s="201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400</v>
      </c>
      <c r="H15" s="360"/>
      <c r="I15" s="662"/>
      <c r="L15" s="244"/>
      <c r="M15" s="244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0</v>
      </c>
      <c r="H16" s="360"/>
      <c r="I16" s="662"/>
    </row>
    <row r="17" spans="1:16" x14ac:dyDescent="0.25">
      <c r="B17" s="585" t="s">
        <v>6</v>
      </c>
      <c r="C17" s="665"/>
      <c r="D17" s="669">
        <v>34404.980000000003</v>
      </c>
      <c r="E17" s="360"/>
      <c r="F17" s="541"/>
      <c r="G17" s="669">
        <v>643977.64</v>
      </c>
      <c r="H17" s="360"/>
      <c r="I17" s="662"/>
      <c r="O17" s="201"/>
    </row>
    <row r="18" spans="1:16" ht="36.75" customHeight="1" thickBot="1" x14ac:dyDescent="0.3">
      <c r="B18" s="602" t="s">
        <v>1469</v>
      </c>
      <c r="C18" s="679"/>
      <c r="D18" s="680">
        <f>D11+D12+D13+D14+D15+D16-D17</f>
        <v>45534.279999999992</v>
      </c>
      <c r="E18" s="422"/>
      <c r="F18" s="636"/>
      <c r="G18" s="680">
        <f>G11+G12+G13+G14+G15+G16-G17</f>
        <v>602827.15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702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1"/>
      <c r="F21" s="632" t="s">
        <v>177</v>
      </c>
      <c r="G21" s="630"/>
      <c r="H21" s="630"/>
      <c r="I21" s="630"/>
      <c r="J21" s="631"/>
      <c r="M21" s="201"/>
      <c r="O21" s="687"/>
    </row>
    <row r="22" spans="1:16" x14ac:dyDescent="0.25">
      <c r="A22" s="313" t="s">
        <v>30</v>
      </c>
      <c r="B22" s="313" t="s">
        <v>31</v>
      </c>
      <c r="C22" s="458" t="s">
        <v>32</v>
      </c>
      <c r="D22" s="683"/>
      <c r="E22" s="683"/>
      <c r="F22" s="313" t="s">
        <v>30</v>
      </c>
      <c r="G22" s="313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45877</v>
      </c>
      <c r="B23" s="218">
        <v>12809.7</v>
      </c>
      <c r="C23" s="626" t="s">
        <v>502</v>
      </c>
      <c r="D23" s="626"/>
      <c r="E23" s="626"/>
      <c r="F23" s="213">
        <v>45871</v>
      </c>
      <c r="G23" s="218">
        <v>699</v>
      </c>
      <c r="H23" s="626" t="s">
        <v>1256</v>
      </c>
      <c r="I23" s="626"/>
      <c r="J23" s="626"/>
    </row>
    <row r="24" spans="1:16" ht="14.25" customHeight="1" x14ac:dyDescent="0.25">
      <c r="A24" s="213">
        <v>45877</v>
      </c>
      <c r="B24" s="218">
        <v>12.8</v>
      </c>
      <c r="C24" s="626" t="s">
        <v>217</v>
      </c>
      <c r="D24" s="626"/>
      <c r="E24" s="626"/>
      <c r="F24" s="213">
        <v>45873</v>
      </c>
      <c r="G24" s="218">
        <v>5000</v>
      </c>
      <c r="H24" s="491" t="s">
        <v>628</v>
      </c>
      <c r="I24" s="512"/>
      <c r="J24" s="543"/>
    </row>
    <row r="25" spans="1:16" ht="14.25" customHeight="1" x14ac:dyDescent="0.25">
      <c r="A25" s="213">
        <v>45881</v>
      </c>
      <c r="B25" s="218">
        <v>2250.61</v>
      </c>
      <c r="C25" s="491" t="s">
        <v>1470</v>
      </c>
      <c r="D25" s="512"/>
      <c r="E25" s="543"/>
      <c r="F25" s="213">
        <v>45873</v>
      </c>
      <c r="G25" s="218">
        <v>380818.53</v>
      </c>
      <c r="H25" s="626" t="s">
        <v>1472</v>
      </c>
      <c r="I25" s="626"/>
      <c r="J25" s="626"/>
    </row>
    <row r="26" spans="1:16" ht="14.25" customHeight="1" x14ac:dyDescent="0.25">
      <c r="A26" s="213">
        <v>45881</v>
      </c>
      <c r="B26" s="218">
        <v>6.4</v>
      </c>
      <c r="C26" s="626" t="s">
        <v>217</v>
      </c>
      <c r="D26" s="626"/>
      <c r="E26" s="626"/>
      <c r="F26" s="213">
        <v>45873</v>
      </c>
      <c r="G26" s="218">
        <v>44209.33</v>
      </c>
      <c r="H26" s="482" t="s">
        <v>1263</v>
      </c>
      <c r="I26" s="482"/>
      <c r="J26" s="482"/>
    </row>
    <row r="27" spans="1:16" ht="14.25" customHeight="1" x14ac:dyDescent="0.25">
      <c r="A27" s="213">
        <v>45896</v>
      </c>
      <c r="B27" s="219">
        <v>279.39999999999998</v>
      </c>
      <c r="C27" s="491" t="s">
        <v>1471</v>
      </c>
      <c r="D27" s="512"/>
      <c r="E27" s="543"/>
      <c r="F27" s="213">
        <v>45874</v>
      </c>
      <c r="G27" s="218">
        <v>2980.72</v>
      </c>
      <c r="H27" s="626" t="s">
        <v>1473</v>
      </c>
      <c r="I27" s="626"/>
      <c r="J27" s="626"/>
    </row>
    <row r="28" spans="1:16" ht="13.5" customHeight="1" x14ac:dyDescent="0.25">
      <c r="A28" s="213">
        <v>45896</v>
      </c>
      <c r="B28" s="231">
        <v>3.19</v>
      </c>
      <c r="C28" s="626" t="s">
        <v>217</v>
      </c>
      <c r="D28" s="626"/>
      <c r="E28" s="626"/>
      <c r="F28" s="213">
        <v>45874</v>
      </c>
      <c r="G28" s="218">
        <v>25000</v>
      </c>
      <c r="H28" s="491" t="s">
        <v>628</v>
      </c>
      <c r="I28" s="512"/>
      <c r="J28" s="543"/>
    </row>
    <row r="29" spans="1:16" ht="13.5" customHeight="1" x14ac:dyDescent="0.25">
      <c r="A29" s="213">
        <v>45898</v>
      </c>
      <c r="B29" s="219">
        <v>19042.88</v>
      </c>
      <c r="C29" s="491" t="s">
        <v>776</v>
      </c>
      <c r="D29" s="512"/>
      <c r="E29" s="543"/>
      <c r="F29" s="213">
        <v>45874</v>
      </c>
      <c r="G29" s="219">
        <v>30000</v>
      </c>
      <c r="H29" s="482" t="s">
        <v>1006</v>
      </c>
      <c r="I29" s="482"/>
      <c r="J29" s="482"/>
    </row>
    <row r="30" spans="1:16" ht="13.5" customHeight="1" x14ac:dyDescent="0.25">
      <c r="A30" s="213"/>
      <c r="B30" s="231"/>
      <c r="C30" s="482"/>
      <c r="D30" s="482"/>
      <c r="E30" s="482"/>
      <c r="F30" s="213">
        <v>45874</v>
      </c>
      <c r="G30" s="218">
        <v>12.8</v>
      </c>
      <c r="H30" s="626" t="s">
        <v>217</v>
      </c>
      <c r="I30" s="626"/>
      <c r="J30" s="626"/>
    </row>
    <row r="31" spans="1:16" ht="13.5" customHeight="1" x14ac:dyDescent="0.25">
      <c r="A31" s="213"/>
      <c r="B31" s="218"/>
      <c r="C31" s="626"/>
      <c r="D31" s="626"/>
      <c r="E31" s="626"/>
      <c r="F31" s="213">
        <v>45874</v>
      </c>
      <c r="G31" s="218">
        <v>12500</v>
      </c>
      <c r="H31" s="626" t="s">
        <v>1484</v>
      </c>
      <c r="I31" s="626"/>
      <c r="J31" s="626"/>
    </row>
    <row r="32" spans="1:16" ht="13.5" customHeight="1" x14ac:dyDescent="0.25">
      <c r="A32" s="213"/>
      <c r="B32" s="218"/>
      <c r="C32" s="491"/>
      <c r="D32" s="512"/>
      <c r="E32" s="543"/>
      <c r="F32" s="213">
        <v>45874</v>
      </c>
      <c r="G32" s="219">
        <v>24000</v>
      </c>
      <c r="H32" s="626" t="s">
        <v>1474</v>
      </c>
      <c r="I32" s="626"/>
      <c r="J32" s="626"/>
    </row>
    <row r="33" spans="1:10" ht="13.5" customHeight="1" x14ac:dyDescent="0.25">
      <c r="A33" s="213"/>
      <c r="B33" s="218"/>
      <c r="C33" s="314"/>
      <c r="D33" s="315"/>
      <c r="E33" s="316"/>
      <c r="F33" s="213">
        <v>45874</v>
      </c>
      <c r="G33" s="218">
        <v>29520</v>
      </c>
      <c r="H33" s="482" t="s">
        <v>1006</v>
      </c>
      <c r="I33" s="482"/>
      <c r="J33" s="482"/>
    </row>
    <row r="34" spans="1:10" ht="13.5" customHeight="1" x14ac:dyDescent="0.25">
      <c r="A34" s="213"/>
      <c r="B34" s="218"/>
      <c r="C34" s="314"/>
      <c r="D34" s="315"/>
      <c r="E34" s="316"/>
      <c r="F34" s="213">
        <v>45875</v>
      </c>
      <c r="G34" s="218">
        <v>810</v>
      </c>
      <c r="H34" s="482" t="s">
        <v>239</v>
      </c>
      <c r="I34" s="482"/>
      <c r="J34" s="482"/>
    </row>
    <row r="35" spans="1:10" ht="13.5" customHeight="1" x14ac:dyDescent="0.25">
      <c r="A35" s="213"/>
      <c r="B35" s="218"/>
      <c r="C35" s="314"/>
      <c r="D35" s="315"/>
      <c r="E35" s="316"/>
      <c r="F35" s="213">
        <v>45880</v>
      </c>
      <c r="G35" s="218">
        <v>459</v>
      </c>
      <c r="H35" s="482" t="s">
        <v>273</v>
      </c>
      <c r="I35" s="482"/>
      <c r="J35" s="482"/>
    </row>
    <row r="36" spans="1:10" ht="13.5" customHeight="1" x14ac:dyDescent="0.25">
      <c r="A36" s="213"/>
      <c r="B36" s="218"/>
      <c r="C36" s="314"/>
      <c r="D36" s="315"/>
      <c r="E36" s="316"/>
      <c r="F36" s="213">
        <v>45881</v>
      </c>
      <c r="G36" s="218">
        <v>22535.87</v>
      </c>
      <c r="H36" s="482" t="s">
        <v>1475</v>
      </c>
      <c r="I36" s="482"/>
      <c r="J36" s="482"/>
    </row>
    <row r="37" spans="1:10" ht="13.5" customHeight="1" x14ac:dyDescent="0.25">
      <c r="A37" s="213"/>
      <c r="B37" s="218"/>
      <c r="C37" s="314"/>
      <c r="D37" s="315"/>
      <c r="E37" s="316"/>
      <c r="F37" s="213">
        <v>45884</v>
      </c>
      <c r="G37" s="218">
        <v>5000</v>
      </c>
      <c r="H37" s="491" t="s">
        <v>628</v>
      </c>
      <c r="I37" s="512"/>
      <c r="J37" s="543"/>
    </row>
    <row r="38" spans="1:10" ht="13.5" customHeight="1" x14ac:dyDescent="0.25">
      <c r="A38" s="213"/>
      <c r="B38" s="218"/>
      <c r="C38" s="314"/>
      <c r="D38" s="315"/>
      <c r="E38" s="316"/>
      <c r="F38" s="213">
        <v>45884</v>
      </c>
      <c r="G38" s="218">
        <v>25000</v>
      </c>
      <c r="H38" s="626" t="s">
        <v>1476</v>
      </c>
      <c r="I38" s="626"/>
      <c r="J38" s="626"/>
    </row>
    <row r="39" spans="1:10" ht="13.5" customHeight="1" x14ac:dyDescent="0.25">
      <c r="A39" s="213"/>
      <c r="B39" s="218"/>
      <c r="C39" s="314"/>
      <c r="D39" s="315"/>
      <c r="E39" s="316"/>
      <c r="F39" s="213">
        <v>45884</v>
      </c>
      <c r="G39" s="218">
        <v>15923</v>
      </c>
      <c r="H39" s="491" t="s">
        <v>1025</v>
      </c>
      <c r="I39" s="512"/>
      <c r="J39" s="543"/>
    </row>
    <row r="40" spans="1:10" ht="13.5" customHeight="1" x14ac:dyDescent="0.25">
      <c r="A40" s="213"/>
      <c r="B40" s="218"/>
      <c r="C40" s="314"/>
      <c r="D40" s="315"/>
      <c r="E40" s="316"/>
      <c r="F40" s="213">
        <v>45884</v>
      </c>
      <c r="G40" s="218">
        <v>5000</v>
      </c>
      <c r="H40" s="491" t="s">
        <v>628</v>
      </c>
      <c r="I40" s="512"/>
      <c r="J40" s="543"/>
    </row>
    <row r="41" spans="1:10" ht="13.5" customHeight="1" x14ac:dyDescent="0.25">
      <c r="A41" s="213"/>
      <c r="B41" s="218"/>
      <c r="C41" s="314"/>
      <c r="D41" s="315"/>
      <c r="E41" s="316"/>
      <c r="F41" s="213">
        <v>45884</v>
      </c>
      <c r="G41" s="218">
        <v>6.39</v>
      </c>
      <c r="H41" s="626" t="s">
        <v>217</v>
      </c>
      <c r="I41" s="626"/>
      <c r="J41" s="626"/>
    </row>
    <row r="42" spans="1:10" ht="13.5" customHeight="1" x14ac:dyDescent="0.25">
      <c r="A42" s="213"/>
      <c r="B42" s="218"/>
      <c r="C42" s="314"/>
      <c r="D42" s="315"/>
      <c r="E42" s="316"/>
      <c r="F42" s="213">
        <v>45890</v>
      </c>
      <c r="G42" s="218">
        <v>521.5</v>
      </c>
      <c r="H42" s="626" t="s">
        <v>1360</v>
      </c>
      <c r="I42" s="626"/>
      <c r="J42" s="626"/>
    </row>
    <row r="43" spans="1:10" ht="13.5" customHeight="1" x14ac:dyDescent="0.25">
      <c r="A43" s="213"/>
      <c r="B43" s="218"/>
      <c r="C43" s="314"/>
      <c r="D43" s="315"/>
      <c r="E43" s="316"/>
      <c r="F43" s="213">
        <v>45890</v>
      </c>
      <c r="G43" s="218">
        <v>521.5</v>
      </c>
      <c r="H43" s="626" t="s">
        <v>1348</v>
      </c>
      <c r="I43" s="626"/>
      <c r="J43" s="626"/>
    </row>
    <row r="44" spans="1:10" ht="13.5" customHeight="1" x14ac:dyDescent="0.25">
      <c r="A44" s="213"/>
      <c r="B44" s="218"/>
      <c r="C44" s="314"/>
      <c r="D44" s="315"/>
      <c r="E44" s="316"/>
      <c r="F44" s="213">
        <v>45895</v>
      </c>
      <c r="G44" s="218">
        <v>7140</v>
      </c>
      <c r="H44" s="482" t="s">
        <v>1006</v>
      </c>
      <c r="I44" s="482"/>
      <c r="J44" s="482"/>
    </row>
    <row r="45" spans="1:10" ht="13.5" customHeight="1" x14ac:dyDescent="0.25">
      <c r="A45" s="213"/>
      <c r="B45" s="218"/>
      <c r="C45" s="314"/>
      <c r="D45" s="315"/>
      <c r="E45" s="316"/>
      <c r="F45" s="213">
        <v>45898</v>
      </c>
      <c r="G45" s="218">
        <v>6320</v>
      </c>
      <c r="H45" s="482" t="s">
        <v>1006</v>
      </c>
      <c r="I45" s="482"/>
      <c r="J45" s="482"/>
    </row>
    <row r="46" spans="1:10" ht="13.5" customHeight="1" x14ac:dyDescent="0.25">
      <c r="A46" s="213"/>
      <c r="B46" s="218"/>
      <c r="C46" s="314"/>
      <c r="D46" s="315"/>
      <c r="E46" s="316"/>
      <c r="F46" s="213"/>
      <c r="G46" s="218"/>
      <c r="H46" s="314"/>
      <c r="I46" s="315"/>
      <c r="J46" s="316"/>
    </row>
    <row r="48" spans="1:10" ht="21" customHeight="1" x14ac:dyDescent="0.25">
      <c r="A48" s="691" t="s">
        <v>1477</v>
      </c>
      <c r="B48" s="691"/>
      <c r="C48" s="691"/>
      <c r="D48" s="691"/>
      <c r="E48" s="691"/>
      <c r="F48" s="691"/>
      <c r="G48" s="691"/>
      <c r="H48" s="691"/>
      <c r="I48" s="691"/>
      <c r="J48" s="691"/>
    </row>
    <row r="49" spans="1:10" x14ac:dyDescent="0.25">
      <c r="A49" s="692" t="s">
        <v>1378</v>
      </c>
      <c r="B49" s="692"/>
      <c r="C49" s="692"/>
      <c r="D49" s="692"/>
      <c r="E49" s="692"/>
      <c r="F49" s="692"/>
      <c r="G49" s="692"/>
      <c r="H49" s="692"/>
      <c r="I49" s="692"/>
      <c r="J49" s="692"/>
    </row>
    <row r="50" spans="1:10" x14ac:dyDescent="0.25">
      <c r="B50" s="693" t="s">
        <v>1379</v>
      </c>
      <c r="C50" s="693"/>
      <c r="F50" s="693" t="s">
        <v>1226</v>
      </c>
      <c r="G50" s="693"/>
      <c r="H50" s="693" t="s">
        <v>1380</v>
      </c>
      <c r="I50" s="693"/>
    </row>
  </sheetData>
  <mergeCells count="75">
    <mergeCell ref="A5:J5"/>
    <mergeCell ref="B7:I7"/>
    <mergeCell ref="B8:G8"/>
    <mergeCell ref="H8:I8"/>
    <mergeCell ref="B9:C10"/>
    <mergeCell ref="D9:F10"/>
    <mergeCell ref="G9:I10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14:C14"/>
    <mergeCell ref="D14:F14"/>
    <mergeCell ref="G14:I14"/>
    <mergeCell ref="B15:C15"/>
    <mergeCell ref="D15:F15"/>
    <mergeCell ref="G15:I15"/>
    <mergeCell ref="B16:C16"/>
    <mergeCell ref="D16:F16"/>
    <mergeCell ref="G16:I16"/>
    <mergeCell ref="B17:C17"/>
    <mergeCell ref="D17:F17"/>
    <mergeCell ref="G17:I17"/>
    <mergeCell ref="B18:C18"/>
    <mergeCell ref="D18:F18"/>
    <mergeCell ref="G18:I18"/>
    <mergeCell ref="O19:O21"/>
    <mergeCell ref="A20:J20"/>
    <mergeCell ref="A21:E21"/>
    <mergeCell ref="F21:J21"/>
    <mergeCell ref="C22:E22"/>
    <mergeCell ref="H22:J22"/>
    <mergeCell ref="C23:E23"/>
    <mergeCell ref="H23:J23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C29:E29"/>
    <mergeCell ref="H29:J29"/>
    <mergeCell ref="C30:E30"/>
    <mergeCell ref="H30:J30"/>
    <mergeCell ref="C31:E31"/>
    <mergeCell ref="H31:J31"/>
    <mergeCell ref="H42:J42"/>
    <mergeCell ref="C32:E32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B50:C50"/>
    <mergeCell ref="F50:G50"/>
    <mergeCell ref="H50:I50"/>
    <mergeCell ref="H43:J43"/>
    <mergeCell ref="H44:J44"/>
    <mergeCell ref="H45:J45"/>
    <mergeCell ref="A48:J48"/>
    <mergeCell ref="A49:J49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6"/>
  <sheetViews>
    <sheetView topLeftCell="A13" zoomScaleNormal="100" workbookViewId="0">
      <selection activeCell="C32" sqref="C32:E32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10.140625" style="125" bestFit="1" customWidth="1"/>
    <col min="12" max="12" width="10" style="125" bestFit="1" customWidth="1"/>
    <col min="13" max="16384" width="9.140625" style="125"/>
  </cols>
  <sheetData>
    <row r="5" spans="1:13" ht="15.75" x14ac:dyDescent="0.25">
      <c r="A5" s="682" t="s">
        <v>1466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3" ht="15.75" thickBot="1" x14ac:dyDescent="0.3"/>
    <row r="7" spans="1:13" ht="21.75" customHeight="1" x14ac:dyDescent="0.35">
      <c r="B7" s="589" t="s">
        <v>1467</v>
      </c>
      <c r="C7" s="590"/>
      <c r="D7" s="590"/>
      <c r="E7" s="590"/>
      <c r="F7" s="590"/>
      <c r="G7" s="590"/>
      <c r="H7" s="590"/>
      <c r="I7" s="591"/>
      <c r="K7" s="244"/>
      <c r="L7" s="244"/>
      <c r="M7" s="244"/>
    </row>
    <row r="8" spans="1:13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  <c r="K8" s="244"/>
      <c r="L8" s="244"/>
      <c r="M8" s="244"/>
    </row>
    <row r="9" spans="1:13" x14ac:dyDescent="0.25">
      <c r="B9" s="658"/>
      <c r="C9" s="673"/>
      <c r="D9" s="628" t="s">
        <v>1253</v>
      </c>
      <c r="E9" s="694"/>
      <c r="F9" s="628" t="s">
        <v>1391</v>
      </c>
      <c r="G9" s="694"/>
      <c r="H9" s="628" t="s">
        <v>1407</v>
      </c>
      <c r="I9" s="694"/>
      <c r="K9" s="244"/>
      <c r="L9" s="244"/>
      <c r="M9" s="244"/>
    </row>
    <row r="10" spans="1:13" ht="15.75" thickBot="1" x14ac:dyDescent="0.3">
      <c r="B10" s="660"/>
      <c r="C10" s="674"/>
      <c r="D10" s="695"/>
      <c r="E10" s="696"/>
      <c r="F10" s="695"/>
      <c r="G10" s="696"/>
      <c r="H10" s="695"/>
      <c r="I10" s="696"/>
      <c r="K10" s="244"/>
      <c r="L10" s="244"/>
      <c r="M10" s="244"/>
    </row>
    <row r="11" spans="1:13" ht="30.75" customHeight="1" x14ac:dyDescent="0.25">
      <c r="B11" s="583" t="s">
        <v>1468</v>
      </c>
      <c r="C11" s="664"/>
      <c r="D11" s="697">
        <v>667741.93999999994</v>
      </c>
      <c r="E11" s="698"/>
      <c r="F11" s="697">
        <v>0</v>
      </c>
      <c r="G11" s="698"/>
      <c r="H11" s="697">
        <v>228916.57</v>
      </c>
      <c r="I11" s="698"/>
      <c r="K11" s="244"/>
      <c r="L11" s="244"/>
      <c r="M11" s="244"/>
    </row>
    <row r="12" spans="1:13" x14ac:dyDescent="0.25">
      <c r="B12" s="585" t="s">
        <v>3</v>
      </c>
      <c r="C12" s="665"/>
      <c r="D12" s="699">
        <f>455245.96+27076.29</f>
        <v>482322.25</v>
      </c>
      <c r="E12" s="624"/>
      <c r="F12" s="699">
        <v>0</v>
      </c>
      <c r="G12" s="624"/>
      <c r="H12" s="699">
        <v>0</v>
      </c>
      <c r="I12" s="624"/>
      <c r="K12" s="244"/>
      <c r="L12" s="244"/>
      <c r="M12" s="244"/>
    </row>
    <row r="13" spans="1:13" x14ac:dyDescent="0.25">
      <c r="B13" s="585" t="s">
        <v>1377</v>
      </c>
      <c r="C13" s="665"/>
      <c r="D13" s="699">
        <v>14833.93</v>
      </c>
      <c r="E13" s="624"/>
      <c r="F13" s="699">
        <v>0</v>
      </c>
      <c r="G13" s="624"/>
      <c r="H13" s="699">
        <v>0</v>
      </c>
      <c r="I13" s="624"/>
      <c r="K13" s="244"/>
      <c r="L13" s="244"/>
      <c r="M13" s="244"/>
    </row>
    <row r="14" spans="1:13" x14ac:dyDescent="0.25">
      <c r="B14" s="585" t="s">
        <v>1254</v>
      </c>
      <c r="C14" s="665"/>
      <c r="D14" s="699">
        <v>0</v>
      </c>
      <c r="E14" s="624"/>
      <c r="F14" s="699">
        <v>0</v>
      </c>
      <c r="G14" s="624"/>
      <c r="H14" s="699">
        <v>9548.64</v>
      </c>
      <c r="I14" s="624"/>
      <c r="K14" s="244"/>
      <c r="L14" s="244"/>
      <c r="M14" s="244"/>
    </row>
    <row r="15" spans="1:13" x14ac:dyDescent="0.25">
      <c r="B15" s="585" t="s">
        <v>996</v>
      </c>
      <c r="C15" s="665"/>
      <c r="D15" s="699">
        <v>500</v>
      </c>
      <c r="E15" s="624"/>
      <c r="F15" s="699">
        <v>0</v>
      </c>
      <c r="G15" s="624"/>
      <c r="H15" s="699">
        <v>0</v>
      </c>
      <c r="I15" s="624"/>
      <c r="K15" s="244"/>
      <c r="L15" s="244"/>
      <c r="M15" s="244"/>
    </row>
    <row r="16" spans="1:13" x14ac:dyDescent="0.25">
      <c r="B16" s="585" t="s">
        <v>1005</v>
      </c>
      <c r="C16" s="665"/>
      <c r="D16" s="699">
        <v>0</v>
      </c>
      <c r="E16" s="624"/>
      <c r="F16" s="699">
        <v>0</v>
      </c>
      <c r="G16" s="624"/>
      <c r="H16" s="699">
        <v>0</v>
      </c>
      <c r="I16" s="624"/>
      <c r="K16" s="244"/>
      <c r="L16" s="244"/>
      <c r="M16" s="244"/>
    </row>
    <row r="17" spans="1:10" x14ac:dyDescent="0.25">
      <c r="B17" s="585" t="s">
        <v>6</v>
      </c>
      <c r="C17" s="665"/>
      <c r="D17" s="699">
        <v>442785.04</v>
      </c>
      <c r="E17" s="624"/>
      <c r="F17" s="699">
        <v>0</v>
      </c>
      <c r="G17" s="624"/>
      <c r="H17" s="699">
        <v>1671.01</v>
      </c>
      <c r="I17" s="624"/>
    </row>
    <row r="18" spans="1:10" ht="36.75" customHeight="1" thickBot="1" x14ac:dyDescent="0.3">
      <c r="B18" s="602" t="s">
        <v>1469</v>
      </c>
      <c r="C18" s="679"/>
      <c r="D18" s="700">
        <f>D11+D12+D13+D14+D15+D16-D17</f>
        <v>722613.07999999984</v>
      </c>
      <c r="E18" s="701"/>
      <c r="F18" s="700">
        <f>F11+F12+F13+F14+F15+F16-F17</f>
        <v>0</v>
      </c>
      <c r="G18" s="701"/>
      <c r="H18" s="700">
        <f>H11+H12+H13+H14+H15+H16-H17</f>
        <v>236794.2</v>
      </c>
      <c r="I18" s="701"/>
    </row>
    <row r="19" spans="1:10" ht="15.75" customHeight="1" thickBot="1" x14ac:dyDescent="0.3">
      <c r="D19" s="188"/>
      <c r="E19" s="188"/>
      <c r="F19" s="189"/>
      <c r="G19" s="189"/>
      <c r="H19" s="189"/>
      <c r="I19" s="189"/>
    </row>
    <row r="20" spans="1:10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</row>
    <row r="21" spans="1:10" ht="15.75" thickBot="1" x14ac:dyDescent="0.3">
      <c r="A21" s="632" t="s">
        <v>1391</v>
      </c>
      <c r="B21" s="630"/>
      <c r="C21" s="630"/>
      <c r="D21" s="630"/>
      <c r="E21" s="631"/>
      <c r="F21" s="632" t="s">
        <v>1407</v>
      </c>
      <c r="G21" s="630"/>
      <c r="H21" s="630"/>
      <c r="I21" s="630"/>
      <c r="J21" s="631"/>
    </row>
    <row r="22" spans="1:10" x14ac:dyDescent="0.25">
      <c r="A22" s="317" t="s">
        <v>30</v>
      </c>
      <c r="B22" s="317" t="s">
        <v>31</v>
      </c>
      <c r="C22" s="458" t="s">
        <v>32</v>
      </c>
      <c r="D22" s="683"/>
      <c r="E22" s="683"/>
      <c r="F22" s="317" t="s">
        <v>30</v>
      </c>
      <c r="G22" s="317" t="s">
        <v>31</v>
      </c>
      <c r="H22" s="684" t="s">
        <v>32</v>
      </c>
      <c r="I22" s="685"/>
      <c r="J22" s="686"/>
    </row>
    <row r="23" spans="1:10" ht="14.25" customHeight="1" x14ac:dyDescent="0.25">
      <c r="A23" s="213"/>
      <c r="B23" s="218"/>
      <c r="C23" s="491"/>
      <c r="D23" s="512"/>
      <c r="E23" s="543"/>
      <c r="F23" s="213">
        <v>45895</v>
      </c>
      <c r="G23" s="218">
        <v>1671.01</v>
      </c>
      <c r="H23" s="491" t="s">
        <v>1317</v>
      </c>
      <c r="I23" s="512"/>
      <c r="J23" s="543"/>
    </row>
    <row r="24" spans="1:10" ht="14.25" customHeight="1" x14ac:dyDescent="0.25">
      <c r="A24" s="213"/>
      <c r="B24" s="218"/>
      <c r="C24" s="626"/>
      <c r="D24" s="626"/>
      <c r="E24" s="626"/>
      <c r="F24" s="213"/>
      <c r="G24" s="218"/>
      <c r="H24" s="491"/>
      <c r="I24" s="512"/>
      <c r="J24" s="543"/>
    </row>
    <row r="25" spans="1:10" ht="14.25" customHeight="1" x14ac:dyDescent="0.25">
      <c r="A25" s="213"/>
      <c r="B25" s="218"/>
      <c r="C25" s="482"/>
      <c r="D25" s="482"/>
      <c r="E25" s="482"/>
      <c r="F25" s="213"/>
      <c r="G25" s="218"/>
      <c r="H25" s="491"/>
      <c r="I25" s="512"/>
      <c r="J25" s="543"/>
    </row>
    <row r="26" spans="1:10" ht="14.25" customHeight="1" x14ac:dyDescent="0.25">
      <c r="A26" s="213"/>
      <c r="B26" s="218"/>
      <c r="C26" s="626"/>
      <c r="D26" s="626"/>
      <c r="E26" s="626"/>
      <c r="F26" s="213"/>
      <c r="G26" s="219"/>
      <c r="H26" s="650"/>
      <c r="I26" s="639"/>
      <c r="J26" s="640"/>
    </row>
    <row r="27" spans="1:10" ht="14.25" customHeight="1" x14ac:dyDescent="0.25">
      <c r="A27" s="213"/>
      <c r="B27" s="218"/>
      <c r="C27" s="626"/>
      <c r="D27" s="626"/>
      <c r="E27" s="626"/>
      <c r="F27" s="213"/>
      <c r="G27" s="218"/>
      <c r="H27" s="491"/>
      <c r="I27" s="512"/>
      <c r="J27" s="543"/>
    </row>
    <row r="28" spans="1:10" ht="14.25" customHeight="1" x14ac:dyDescent="0.25">
      <c r="A28" s="213"/>
      <c r="B28" s="218"/>
      <c r="C28" s="608"/>
      <c r="D28" s="608"/>
      <c r="E28" s="608"/>
      <c r="F28" s="213"/>
      <c r="G28" s="233"/>
      <c r="H28" s="491"/>
      <c r="I28" s="512"/>
      <c r="J28" s="543"/>
    </row>
    <row r="29" spans="1:10" ht="14.25" customHeight="1" x14ac:dyDescent="0.25">
      <c r="A29" s="213"/>
      <c r="B29" s="218"/>
      <c r="C29" s="626"/>
      <c r="D29" s="626"/>
      <c r="E29" s="626"/>
      <c r="F29" s="213"/>
      <c r="G29" s="234"/>
      <c r="H29" s="318"/>
      <c r="I29" s="319"/>
      <c r="J29" s="320"/>
    </row>
    <row r="30" spans="1:10" ht="14.25" customHeight="1" x14ac:dyDescent="0.25">
      <c r="A30" s="213"/>
      <c r="B30" s="218"/>
      <c r="C30" s="482"/>
      <c r="D30" s="482"/>
      <c r="E30" s="482"/>
      <c r="F30" s="213"/>
      <c r="G30" s="234"/>
      <c r="H30" s="318"/>
      <c r="I30" s="319"/>
      <c r="J30" s="320"/>
    </row>
    <row r="31" spans="1:10" ht="14.25" customHeight="1" x14ac:dyDescent="0.25">
      <c r="A31" s="213"/>
      <c r="B31" s="218"/>
      <c r="C31" s="482"/>
      <c r="D31" s="482"/>
      <c r="E31" s="482"/>
      <c r="F31" s="213"/>
      <c r="G31" s="234"/>
      <c r="H31" s="318"/>
      <c r="I31" s="319"/>
      <c r="J31" s="320"/>
    </row>
    <row r="32" spans="1:10" ht="14.25" customHeight="1" x14ac:dyDescent="0.25">
      <c r="A32" s="213"/>
      <c r="B32" s="218"/>
      <c r="C32" s="491"/>
      <c r="D32" s="512"/>
      <c r="E32" s="543"/>
      <c r="F32" s="213"/>
      <c r="G32" s="234"/>
      <c r="H32" s="318"/>
      <c r="I32" s="319"/>
      <c r="J32" s="320"/>
    </row>
    <row r="33" spans="1:10" ht="14.25" customHeight="1" x14ac:dyDescent="0.25">
      <c r="A33" s="213"/>
      <c r="B33" s="218"/>
      <c r="C33" s="626"/>
      <c r="D33" s="626"/>
      <c r="E33" s="626"/>
      <c r="F33" s="213"/>
      <c r="G33" s="239"/>
      <c r="H33" s="318"/>
      <c r="I33" s="319"/>
      <c r="J33" s="320"/>
    </row>
    <row r="34" spans="1:10" ht="14.25" customHeight="1" x14ac:dyDescent="0.25">
      <c r="A34" s="213"/>
      <c r="B34" s="218"/>
      <c r="C34" s="491"/>
      <c r="D34" s="512"/>
      <c r="E34" s="543"/>
      <c r="F34" s="213"/>
      <c r="G34" s="239"/>
      <c r="H34" s="318"/>
      <c r="I34" s="319"/>
      <c r="J34" s="320"/>
    </row>
    <row r="35" spans="1:10" ht="14.25" customHeight="1" x14ac:dyDescent="0.25">
      <c r="A35" s="213"/>
      <c r="B35" s="218"/>
      <c r="C35" s="491"/>
      <c r="D35" s="512"/>
      <c r="E35" s="543"/>
      <c r="F35" s="213"/>
      <c r="G35" s="239"/>
      <c r="H35" s="318"/>
      <c r="I35" s="319"/>
      <c r="J35" s="320"/>
    </row>
    <row r="36" spans="1:10" ht="14.25" customHeight="1" x14ac:dyDescent="0.25">
      <c r="A36" s="213"/>
      <c r="B36" s="218"/>
      <c r="C36" s="626"/>
      <c r="D36" s="626"/>
      <c r="E36" s="626"/>
      <c r="F36" s="213"/>
      <c r="G36" s="239"/>
      <c r="H36" s="318"/>
      <c r="I36" s="319"/>
      <c r="J36" s="320"/>
    </row>
    <row r="37" spans="1:10" ht="14.25" customHeight="1" x14ac:dyDescent="0.25">
      <c r="A37" s="213"/>
      <c r="B37" s="218"/>
      <c r="C37" s="626"/>
      <c r="D37" s="626"/>
      <c r="E37" s="626"/>
      <c r="F37" s="213"/>
      <c r="G37" s="239"/>
      <c r="H37" s="318"/>
      <c r="I37" s="319"/>
      <c r="J37" s="320"/>
    </row>
    <row r="38" spans="1:10" ht="14.25" customHeight="1" x14ac:dyDescent="0.25">
      <c r="A38" s="213"/>
      <c r="B38" s="218"/>
      <c r="C38" s="491"/>
      <c r="D38" s="512"/>
      <c r="E38" s="543"/>
      <c r="F38" s="213"/>
      <c r="G38" s="239"/>
      <c r="H38" s="318"/>
      <c r="I38" s="319"/>
      <c r="J38" s="320"/>
    </row>
    <row r="39" spans="1:10" ht="14.25" customHeight="1" x14ac:dyDescent="0.25">
      <c r="A39" s="213"/>
      <c r="B39" s="218"/>
      <c r="C39" s="608"/>
      <c r="D39" s="608"/>
      <c r="E39" s="608"/>
      <c r="F39" s="213"/>
      <c r="G39" s="239"/>
      <c r="H39" s="318"/>
      <c r="I39" s="319"/>
      <c r="J39" s="320"/>
    </row>
    <row r="40" spans="1:10" ht="14.25" customHeight="1" x14ac:dyDescent="0.25">
      <c r="A40" s="213"/>
      <c r="B40" s="218"/>
      <c r="C40" s="626"/>
      <c r="D40" s="626"/>
      <c r="E40" s="626"/>
      <c r="F40" s="213"/>
      <c r="G40" s="239"/>
      <c r="H40" s="318"/>
      <c r="I40" s="319"/>
      <c r="J40" s="320"/>
    </row>
    <row r="41" spans="1:10" ht="14.25" customHeight="1" x14ac:dyDescent="0.25">
      <c r="A41" s="213"/>
      <c r="B41" s="218"/>
      <c r="C41" s="626"/>
      <c r="D41" s="626"/>
      <c r="E41" s="626"/>
      <c r="F41" s="213"/>
      <c r="G41" s="239"/>
      <c r="H41" s="318"/>
      <c r="I41" s="319"/>
      <c r="J41" s="320"/>
    </row>
    <row r="42" spans="1:10" ht="14.25" customHeight="1" x14ac:dyDescent="0.25">
      <c r="A42" s="213"/>
      <c r="B42" s="218"/>
      <c r="C42" s="626"/>
      <c r="D42" s="626"/>
      <c r="E42" s="626"/>
      <c r="F42" s="213"/>
      <c r="G42" s="239"/>
      <c r="H42" s="318"/>
      <c r="I42" s="319"/>
      <c r="J42" s="320"/>
    </row>
    <row r="44" spans="1:10" ht="21" customHeight="1" x14ac:dyDescent="0.25">
      <c r="A44" s="691" t="s">
        <v>1477</v>
      </c>
      <c r="B44" s="691"/>
      <c r="C44" s="691"/>
      <c r="D44" s="691"/>
      <c r="E44" s="691"/>
      <c r="F44" s="691"/>
      <c r="G44" s="691"/>
      <c r="H44" s="691"/>
      <c r="I44" s="691"/>
      <c r="J44" s="691"/>
    </row>
    <row r="45" spans="1:10" x14ac:dyDescent="0.25">
      <c r="A45" s="692" t="s">
        <v>1378</v>
      </c>
      <c r="B45" s="692"/>
      <c r="C45" s="692"/>
      <c r="D45" s="692"/>
      <c r="E45" s="692"/>
      <c r="F45" s="692"/>
      <c r="G45" s="692"/>
      <c r="H45" s="692"/>
      <c r="I45" s="692"/>
      <c r="J45" s="692"/>
    </row>
    <row r="46" spans="1:10" x14ac:dyDescent="0.25">
      <c r="B46" s="693" t="s">
        <v>1379</v>
      </c>
      <c r="C46" s="693"/>
      <c r="F46" s="693" t="s">
        <v>1226</v>
      </c>
      <c r="G46" s="693"/>
      <c r="H46" s="693" t="s">
        <v>1384</v>
      </c>
      <c r="I46" s="693"/>
    </row>
  </sheetData>
  <mergeCells count="76">
    <mergeCell ref="A5:J5"/>
    <mergeCell ref="B7:I7"/>
    <mergeCell ref="B8:G8"/>
    <mergeCell ref="H8:I8"/>
    <mergeCell ref="B9:C10"/>
    <mergeCell ref="D9:E10"/>
    <mergeCell ref="F9:G10"/>
    <mergeCell ref="H9:I10"/>
    <mergeCell ref="B11:C11"/>
    <mergeCell ref="D11:E11"/>
    <mergeCell ref="F11:G11"/>
    <mergeCell ref="H11:I11"/>
    <mergeCell ref="B12:C12"/>
    <mergeCell ref="D12:E12"/>
    <mergeCell ref="F12:G12"/>
    <mergeCell ref="H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F16:G16"/>
    <mergeCell ref="H16:I16"/>
    <mergeCell ref="C23:E23"/>
    <mergeCell ref="H23:J23"/>
    <mergeCell ref="B17:C17"/>
    <mergeCell ref="D17:E17"/>
    <mergeCell ref="F17:G17"/>
    <mergeCell ref="H17:I17"/>
    <mergeCell ref="B18:C18"/>
    <mergeCell ref="D18:E18"/>
    <mergeCell ref="F18:G18"/>
    <mergeCell ref="H18:I18"/>
    <mergeCell ref="A20:J20"/>
    <mergeCell ref="A21:E21"/>
    <mergeCell ref="F21:J21"/>
    <mergeCell ref="C22:E22"/>
    <mergeCell ref="H22:J22"/>
    <mergeCell ref="C30:E30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C29:E29"/>
    <mergeCell ref="C42:E42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A44:J44"/>
    <mergeCell ref="A45:J45"/>
    <mergeCell ref="B46:C46"/>
    <mergeCell ref="F46:G46"/>
    <mergeCell ref="H46:I46"/>
  </mergeCells>
  <pageMargins left="0.7" right="0.7" top="0.75" bottom="0.75" header="0.3" footer="0.3"/>
  <pageSetup paperSize="9" scale="69" orientation="portrait" r:id="rId1"/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5"/>
  <sheetViews>
    <sheetView topLeftCell="A31" zoomScaleNormal="100" workbookViewId="0">
      <selection activeCell="H50" sqref="H50:J50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10.140625" style="125" bestFit="1" customWidth="1"/>
    <col min="13" max="13" width="9.7109375" style="125" bestFit="1" customWidth="1"/>
    <col min="14" max="16" width="9.5703125" style="125" bestFit="1" customWidth="1"/>
    <col min="17" max="16384" width="9.140625" style="125"/>
  </cols>
  <sheetData>
    <row r="5" spans="1:17" ht="15.75" x14ac:dyDescent="0.25">
      <c r="A5" s="682" t="s">
        <v>1478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1479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177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1480</v>
      </c>
      <c r="C11" s="664"/>
      <c r="D11" s="666">
        <v>45534.28</v>
      </c>
      <c r="E11" s="667"/>
      <c r="F11" s="681"/>
      <c r="G11" s="666">
        <v>602827.15</v>
      </c>
      <c r="H11" s="667"/>
      <c r="I11" s="668"/>
    </row>
    <row r="12" spans="1:17" x14ac:dyDescent="0.25">
      <c r="B12" s="585" t="s">
        <v>3</v>
      </c>
      <c r="C12" s="665"/>
      <c r="D12" s="669">
        <f>16840.22+8679.96</f>
        <v>25520.18</v>
      </c>
      <c r="E12" s="360"/>
      <c r="F12" s="541"/>
      <c r="G12" s="669">
        <f>225985.56+25545.3+448430.31+19282+0.01</f>
        <v>719243.17999999993</v>
      </c>
      <c r="H12" s="360"/>
      <c r="I12" s="662"/>
      <c r="K12" s="244"/>
      <c r="L12" s="244"/>
      <c r="M12" s="244"/>
      <c r="N12" s="201"/>
      <c r="O12" s="201"/>
      <c r="P12" s="201"/>
      <c r="Q12" s="201"/>
    </row>
    <row r="13" spans="1:17" x14ac:dyDescent="0.25">
      <c r="B13" s="585" t="s">
        <v>1377</v>
      </c>
      <c r="C13" s="665"/>
      <c r="D13" s="669">
        <v>186.42</v>
      </c>
      <c r="E13" s="360"/>
      <c r="F13" s="541"/>
      <c r="G13" s="669">
        <f>6497.6+16332.05</f>
        <v>22829.65</v>
      </c>
      <c r="H13" s="360"/>
      <c r="I13" s="662"/>
      <c r="L13" s="244"/>
      <c r="M13" s="244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0</v>
      </c>
      <c r="H14" s="360"/>
      <c r="I14" s="662"/>
      <c r="L14" s="244"/>
      <c r="M14" s="244"/>
      <c r="O14" s="201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/>
      <c r="H15" s="360"/>
      <c r="I15" s="662"/>
      <c r="L15" s="244"/>
      <c r="M15" s="244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300</v>
      </c>
      <c r="H16" s="360"/>
      <c r="I16" s="662"/>
    </row>
    <row r="17" spans="1:16" x14ac:dyDescent="0.25">
      <c r="B17" s="585" t="s">
        <v>6</v>
      </c>
      <c r="C17" s="665"/>
      <c r="D17" s="669">
        <v>9199.57</v>
      </c>
      <c r="E17" s="360"/>
      <c r="F17" s="541"/>
      <c r="G17" s="669">
        <v>782391.61</v>
      </c>
      <c r="H17" s="360"/>
      <c r="I17" s="662"/>
      <c r="O17" s="201"/>
    </row>
    <row r="18" spans="1:16" ht="36.75" customHeight="1" thickBot="1" x14ac:dyDescent="0.3">
      <c r="B18" s="602" t="s">
        <v>1492</v>
      </c>
      <c r="C18" s="679"/>
      <c r="D18" s="680">
        <f>D11+D12+D13+D14+D15+D16-D17</f>
        <v>62041.30999999999</v>
      </c>
      <c r="E18" s="422"/>
      <c r="F18" s="636"/>
      <c r="G18" s="680">
        <f>G11+G12+G13+G14+G15+G16-G17</f>
        <v>562808.37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702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1"/>
      <c r="F21" s="632" t="s">
        <v>177</v>
      </c>
      <c r="G21" s="630"/>
      <c r="H21" s="630"/>
      <c r="I21" s="630"/>
      <c r="J21" s="631"/>
      <c r="M21" s="201"/>
      <c r="O21" s="687"/>
    </row>
    <row r="22" spans="1:16" x14ac:dyDescent="0.25">
      <c r="A22" s="321" t="s">
        <v>30</v>
      </c>
      <c r="B22" s="321" t="s">
        <v>31</v>
      </c>
      <c r="C22" s="458" t="s">
        <v>32</v>
      </c>
      <c r="D22" s="683"/>
      <c r="E22" s="683"/>
      <c r="F22" s="321" t="s">
        <v>30</v>
      </c>
      <c r="G22" s="321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45926</v>
      </c>
      <c r="B23" s="218">
        <v>9199.57</v>
      </c>
      <c r="C23" s="491" t="s">
        <v>776</v>
      </c>
      <c r="D23" s="512"/>
      <c r="E23" s="543"/>
      <c r="F23" s="213">
        <v>45901</v>
      </c>
      <c r="G23" s="218">
        <v>112984.9</v>
      </c>
      <c r="H23" s="608" t="s">
        <v>343</v>
      </c>
      <c r="I23" s="608"/>
      <c r="J23" s="608"/>
    </row>
    <row r="24" spans="1:16" ht="14.25" customHeight="1" x14ac:dyDescent="0.25">
      <c r="A24" s="213"/>
      <c r="B24" s="218"/>
      <c r="C24" s="626"/>
      <c r="D24" s="626"/>
      <c r="E24" s="626"/>
      <c r="F24" s="213">
        <v>45902</v>
      </c>
      <c r="G24" s="218">
        <v>699</v>
      </c>
      <c r="H24" s="626" t="s">
        <v>1256</v>
      </c>
      <c r="I24" s="626"/>
      <c r="J24" s="626"/>
    </row>
    <row r="25" spans="1:16" ht="14.25" customHeight="1" x14ac:dyDescent="0.25">
      <c r="A25" s="213"/>
      <c r="B25" s="218"/>
      <c r="C25" s="491"/>
      <c r="D25" s="512"/>
      <c r="E25" s="543"/>
      <c r="F25" s="213">
        <v>45905</v>
      </c>
      <c r="G25" s="218">
        <v>366336.31</v>
      </c>
      <c r="H25" s="626" t="s">
        <v>1481</v>
      </c>
      <c r="I25" s="626"/>
      <c r="J25" s="626"/>
    </row>
    <row r="26" spans="1:16" ht="14.25" customHeight="1" x14ac:dyDescent="0.25">
      <c r="A26" s="213"/>
      <c r="B26" s="218"/>
      <c r="C26" s="626"/>
      <c r="D26" s="626"/>
      <c r="E26" s="626"/>
      <c r="F26" s="213">
        <v>45905</v>
      </c>
      <c r="G26" s="218">
        <v>44209.33</v>
      </c>
      <c r="H26" s="482" t="s">
        <v>1263</v>
      </c>
      <c r="I26" s="482"/>
      <c r="J26" s="482"/>
    </row>
    <row r="27" spans="1:16" ht="14.25" customHeight="1" x14ac:dyDescent="0.25">
      <c r="A27" s="213"/>
      <c r="B27" s="219"/>
      <c r="C27" s="491"/>
      <c r="D27" s="512"/>
      <c r="E27" s="543"/>
      <c r="F27" s="213">
        <v>45905</v>
      </c>
      <c r="G27" s="218">
        <v>2980.72</v>
      </c>
      <c r="H27" s="626" t="s">
        <v>1482</v>
      </c>
      <c r="I27" s="626"/>
      <c r="J27" s="626"/>
    </row>
    <row r="28" spans="1:16" ht="13.5" customHeight="1" x14ac:dyDescent="0.25">
      <c r="A28" s="213"/>
      <c r="B28" s="231"/>
      <c r="C28" s="626"/>
      <c r="D28" s="626"/>
      <c r="E28" s="626"/>
      <c r="F28" s="213">
        <v>45905</v>
      </c>
      <c r="G28" s="218">
        <v>24000</v>
      </c>
      <c r="H28" s="626" t="s">
        <v>1483</v>
      </c>
      <c r="I28" s="626"/>
      <c r="J28" s="626"/>
    </row>
    <row r="29" spans="1:16" ht="13.5" customHeight="1" x14ac:dyDescent="0.25">
      <c r="A29" s="213"/>
      <c r="B29" s="219"/>
      <c r="C29" s="491"/>
      <c r="D29" s="512"/>
      <c r="E29" s="543"/>
      <c r="F29" s="213">
        <v>45905</v>
      </c>
      <c r="G29" s="219">
        <v>12500</v>
      </c>
      <c r="H29" s="626" t="s">
        <v>1499</v>
      </c>
      <c r="I29" s="626"/>
      <c r="J29" s="626"/>
    </row>
    <row r="30" spans="1:16" ht="13.5" customHeight="1" x14ac:dyDescent="0.25">
      <c r="A30" s="213"/>
      <c r="B30" s="231"/>
      <c r="C30" s="482"/>
      <c r="D30" s="482"/>
      <c r="E30" s="482"/>
      <c r="F30" s="213">
        <v>45905</v>
      </c>
      <c r="G30" s="218">
        <v>12.8</v>
      </c>
      <c r="H30" s="626" t="s">
        <v>217</v>
      </c>
      <c r="I30" s="626"/>
      <c r="J30" s="626"/>
    </row>
    <row r="31" spans="1:16" ht="13.5" customHeight="1" x14ac:dyDescent="0.25">
      <c r="A31" s="213"/>
      <c r="B31" s="218"/>
      <c r="C31" s="626"/>
      <c r="D31" s="626"/>
      <c r="E31" s="626"/>
      <c r="F31" s="213">
        <v>45908</v>
      </c>
      <c r="G31" s="218">
        <v>650</v>
      </c>
      <c r="H31" s="482" t="s">
        <v>239</v>
      </c>
      <c r="I31" s="482"/>
      <c r="J31" s="482"/>
    </row>
    <row r="32" spans="1:16" ht="13.5" customHeight="1" x14ac:dyDescent="0.25">
      <c r="A32" s="213"/>
      <c r="B32" s="218"/>
      <c r="C32" s="491"/>
      <c r="D32" s="512"/>
      <c r="E32" s="543"/>
      <c r="F32" s="213">
        <v>45909</v>
      </c>
      <c r="G32" s="219">
        <v>1000</v>
      </c>
      <c r="H32" s="482" t="s">
        <v>1006</v>
      </c>
      <c r="I32" s="482"/>
      <c r="J32" s="482"/>
    </row>
    <row r="33" spans="1:10" ht="13.5" customHeight="1" x14ac:dyDescent="0.25">
      <c r="A33" s="213"/>
      <c r="B33" s="218"/>
      <c r="C33" s="322"/>
      <c r="D33" s="323"/>
      <c r="E33" s="324"/>
      <c r="F33" s="213">
        <v>45911</v>
      </c>
      <c r="G33" s="218">
        <v>459</v>
      </c>
      <c r="H33" s="482" t="s">
        <v>273</v>
      </c>
      <c r="I33" s="482"/>
      <c r="J33" s="482"/>
    </row>
    <row r="34" spans="1:10" ht="13.5" customHeight="1" x14ac:dyDescent="0.25">
      <c r="A34" s="213"/>
      <c r="B34" s="218"/>
      <c r="C34" s="322"/>
      <c r="D34" s="323"/>
      <c r="E34" s="324"/>
      <c r="F34" s="213">
        <v>45911</v>
      </c>
      <c r="G34" s="218">
        <v>30000</v>
      </c>
      <c r="H34" s="482" t="s">
        <v>1485</v>
      </c>
      <c r="I34" s="482"/>
      <c r="J34" s="482"/>
    </row>
    <row r="35" spans="1:10" ht="13.5" customHeight="1" x14ac:dyDescent="0.25">
      <c r="A35" s="213"/>
      <c r="B35" s="218"/>
      <c r="C35" s="322"/>
      <c r="D35" s="323"/>
      <c r="E35" s="324"/>
      <c r="F35" s="213">
        <v>45911</v>
      </c>
      <c r="G35" s="218">
        <v>5000</v>
      </c>
      <c r="H35" s="482" t="s">
        <v>1463</v>
      </c>
      <c r="I35" s="482"/>
      <c r="J35" s="482"/>
    </row>
    <row r="36" spans="1:10" ht="13.5" customHeight="1" x14ac:dyDescent="0.25">
      <c r="A36" s="213"/>
      <c r="B36" s="218"/>
      <c r="C36" s="322"/>
      <c r="D36" s="323"/>
      <c r="E36" s="324"/>
      <c r="F36" s="213">
        <v>45912</v>
      </c>
      <c r="G36" s="218">
        <v>3300</v>
      </c>
      <c r="H36" s="626" t="s">
        <v>1486</v>
      </c>
      <c r="I36" s="626"/>
      <c r="J36" s="626"/>
    </row>
    <row r="37" spans="1:10" ht="13.5" customHeight="1" x14ac:dyDescent="0.25">
      <c r="A37" s="213"/>
      <c r="B37" s="218"/>
      <c r="C37" s="322"/>
      <c r="D37" s="323"/>
      <c r="E37" s="324"/>
      <c r="F37" s="213">
        <v>45912</v>
      </c>
      <c r="G37" s="218">
        <v>6.39</v>
      </c>
      <c r="H37" s="626" t="s">
        <v>217</v>
      </c>
      <c r="I37" s="626"/>
      <c r="J37" s="626"/>
    </row>
    <row r="38" spans="1:10" ht="13.5" customHeight="1" x14ac:dyDescent="0.25">
      <c r="A38" s="213"/>
      <c r="B38" s="218"/>
      <c r="C38" s="322"/>
      <c r="D38" s="323"/>
      <c r="E38" s="324"/>
      <c r="F38" s="213">
        <v>45915</v>
      </c>
      <c r="G38" s="218">
        <v>16248</v>
      </c>
      <c r="H38" s="491" t="s">
        <v>1025</v>
      </c>
      <c r="I38" s="512"/>
      <c r="J38" s="543"/>
    </row>
    <row r="39" spans="1:10" ht="13.5" customHeight="1" x14ac:dyDescent="0.25">
      <c r="A39" s="213"/>
      <c r="B39" s="218"/>
      <c r="C39" s="322"/>
      <c r="D39" s="323"/>
      <c r="E39" s="324"/>
      <c r="F39" s="213">
        <v>45919</v>
      </c>
      <c r="G39" s="218">
        <v>2300</v>
      </c>
      <c r="H39" s="626" t="s">
        <v>1487</v>
      </c>
      <c r="I39" s="626"/>
      <c r="J39" s="626"/>
    </row>
    <row r="40" spans="1:10" ht="13.5" customHeight="1" x14ac:dyDescent="0.25">
      <c r="A40" s="213"/>
      <c r="B40" s="218"/>
      <c r="C40" s="322"/>
      <c r="D40" s="323"/>
      <c r="E40" s="324"/>
      <c r="F40" s="213">
        <v>45919</v>
      </c>
      <c r="G40" s="218">
        <v>6.39</v>
      </c>
      <c r="H40" s="626" t="s">
        <v>217</v>
      </c>
      <c r="I40" s="626"/>
      <c r="J40" s="626"/>
    </row>
    <row r="41" spans="1:10" ht="13.5" customHeight="1" x14ac:dyDescent="0.25">
      <c r="A41" s="213"/>
      <c r="B41" s="218"/>
      <c r="C41" s="322"/>
      <c r="D41" s="323"/>
      <c r="E41" s="324"/>
      <c r="F41" s="213">
        <v>45919</v>
      </c>
      <c r="G41" s="218">
        <v>1080</v>
      </c>
      <c r="H41" s="626" t="s">
        <v>1488</v>
      </c>
      <c r="I41" s="626"/>
      <c r="J41" s="626"/>
    </row>
    <row r="42" spans="1:10" ht="13.5" customHeight="1" x14ac:dyDescent="0.25">
      <c r="A42" s="213"/>
      <c r="B42" s="218"/>
      <c r="C42" s="322"/>
      <c r="D42" s="323"/>
      <c r="E42" s="324"/>
      <c r="F42" s="213">
        <v>45920</v>
      </c>
      <c r="G42" s="218">
        <v>2400</v>
      </c>
      <c r="H42" s="626" t="s">
        <v>1489</v>
      </c>
      <c r="I42" s="626"/>
      <c r="J42" s="626"/>
    </row>
    <row r="43" spans="1:10" ht="13.5" customHeight="1" x14ac:dyDescent="0.25">
      <c r="A43" s="213"/>
      <c r="B43" s="218"/>
      <c r="C43" s="322"/>
      <c r="D43" s="323"/>
      <c r="E43" s="324"/>
      <c r="F43" s="213">
        <v>45920</v>
      </c>
      <c r="G43" s="218">
        <v>6.39</v>
      </c>
      <c r="H43" s="626" t="s">
        <v>217</v>
      </c>
      <c r="I43" s="626"/>
      <c r="J43" s="626"/>
    </row>
    <row r="44" spans="1:10" ht="13.5" customHeight="1" x14ac:dyDescent="0.25">
      <c r="A44" s="213"/>
      <c r="B44" s="218"/>
      <c r="C44" s="322"/>
      <c r="D44" s="323"/>
      <c r="E44" s="324"/>
      <c r="F44" s="213">
        <v>45922</v>
      </c>
      <c r="G44" s="218">
        <v>27000</v>
      </c>
      <c r="H44" s="482" t="s">
        <v>736</v>
      </c>
      <c r="I44" s="482"/>
      <c r="J44" s="482"/>
    </row>
    <row r="45" spans="1:10" ht="13.5" customHeight="1" x14ac:dyDescent="0.25">
      <c r="A45" s="213"/>
      <c r="B45" s="218"/>
      <c r="C45" s="325"/>
      <c r="D45" s="326"/>
      <c r="E45" s="327"/>
      <c r="F45" s="213">
        <v>45923</v>
      </c>
      <c r="G45" s="218">
        <v>521.5</v>
      </c>
      <c r="H45" s="626" t="s">
        <v>1360</v>
      </c>
      <c r="I45" s="626"/>
      <c r="J45" s="626"/>
    </row>
    <row r="46" spans="1:10" ht="13.5" customHeight="1" x14ac:dyDescent="0.25">
      <c r="A46" s="213"/>
      <c r="B46" s="218"/>
      <c r="C46" s="325"/>
      <c r="D46" s="326"/>
      <c r="E46" s="327"/>
      <c r="F46" s="213">
        <v>45923</v>
      </c>
      <c r="G46" s="218">
        <v>521.5</v>
      </c>
      <c r="H46" s="626" t="s">
        <v>1348</v>
      </c>
      <c r="I46" s="626"/>
      <c r="J46" s="626"/>
    </row>
    <row r="47" spans="1:10" ht="13.5" customHeight="1" x14ac:dyDescent="0.25">
      <c r="A47" s="213"/>
      <c r="B47" s="218"/>
      <c r="C47" s="325"/>
      <c r="D47" s="326"/>
      <c r="E47" s="327"/>
      <c r="F47" s="213">
        <v>45924</v>
      </c>
      <c r="G47" s="218">
        <v>5000</v>
      </c>
      <c r="H47" s="491" t="s">
        <v>628</v>
      </c>
      <c r="I47" s="512"/>
      <c r="J47" s="543"/>
    </row>
    <row r="48" spans="1:10" ht="13.5" customHeight="1" x14ac:dyDescent="0.25">
      <c r="A48" s="213"/>
      <c r="B48" s="218"/>
      <c r="C48" s="329"/>
      <c r="D48" s="330"/>
      <c r="E48" s="331"/>
      <c r="F48" s="213">
        <v>45926</v>
      </c>
      <c r="G48" s="218">
        <v>10000</v>
      </c>
      <c r="H48" s="329" t="s">
        <v>1490</v>
      </c>
      <c r="I48" s="330"/>
      <c r="J48" s="331"/>
    </row>
    <row r="49" spans="1:10" ht="13.5" customHeight="1" x14ac:dyDescent="0.25">
      <c r="A49" s="213"/>
      <c r="B49" s="218"/>
      <c r="C49" s="322"/>
      <c r="D49" s="323"/>
      <c r="E49" s="324"/>
      <c r="F49" s="213">
        <v>45929</v>
      </c>
      <c r="G49" s="218">
        <v>4452</v>
      </c>
      <c r="H49" s="482" t="s">
        <v>1006</v>
      </c>
      <c r="I49" s="482"/>
      <c r="J49" s="482"/>
    </row>
    <row r="50" spans="1:10" ht="13.5" customHeight="1" x14ac:dyDescent="0.25">
      <c r="A50" s="213"/>
      <c r="B50" s="218"/>
      <c r="C50" s="325"/>
      <c r="D50" s="326"/>
      <c r="E50" s="327"/>
      <c r="F50" s="213">
        <v>45930</v>
      </c>
      <c r="G50" s="218">
        <v>108717.38</v>
      </c>
      <c r="H50" s="608" t="s">
        <v>343</v>
      </c>
      <c r="I50" s="608"/>
      <c r="J50" s="608"/>
    </row>
    <row r="51" spans="1:10" ht="13.5" customHeight="1" x14ac:dyDescent="0.25">
      <c r="A51" s="213"/>
      <c r="B51" s="218"/>
      <c r="C51" s="322"/>
      <c r="D51" s="323"/>
      <c r="E51" s="324"/>
      <c r="F51" s="213"/>
      <c r="G51" s="218"/>
      <c r="H51" s="322"/>
      <c r="I51" s="323"/>
      <c r="J51" s="324"/>
    </row>
    <row r="53" spans="1:10" ht="21" customHeight="1" x14ac:dyDescent="0.25">
      <c r="A53" s="691" t="s">
        <v>1491</v>
      </c>
      <c r="B53" s="691"/>
      <c r="C53" s="691"/>
      <c r="D53" s="691"/>
      <c r="E53" s="691"/>
      <c r="F53" s="691"/>
      <c r="G53" s="691"/>
      <c r="H53" s="691"/>
      <c r="I53" s="691"/>
      <c r="J53" s="691"/>
    </row>
    <row r="54" spans="1:10" x14ac:dyDescent="0.25">
      <c r="A54" s="692" t="s">
        <v>1378</v>
      </c>
      <c r="B54" s="692"/>
      <c r="C54" s="692"/>
      <c r="D54" s="692"/>
      <c r="E54" s="692"/>
      <c r="F54" s="692"/>
      <c r="G54" s="692"/>
      <c r="H54" s="692"/>
      <c r="I54" s="692"/>
      <c r="J54" s="692"/>
    </row>
    <row r="55" spans="1:10" x14ac:dyDescent="0.25">
      <c r="B55" s="693" t="s">
        <v>1379</v>
      </c>
      <c r="C55" s="693"/>
      <c r="F55" s="693" t="s">
        <v>1226</v>
      </c>
      <c r="G55" s="693"/>
      <c r="H55" s="693" t="s">
        <v>1380</v>
      </c>
      <c r="I55" s="693"/>
    </row>
  </sheetData>
  <mergeCells count="79">
    <mergeCell ref="A54:J54"/>
    <mergeCell ref="H50:J50"/>
    <mergeCell ref="B55:C55"/>
    <mergeCell ref="F55:G55"/>
    <mergeCell ref="H55:I55"/>
    <mergeCell ref="H46:J46"/>
    <mergeCell ref="H47:J47"/>
    <mergeCell ref="H43:J43"/>
    <mergeCell ref="H44:J44"/>
    <mergeCell ref="H37:J37"/>
    <mergeCell ref="H38:J38"/>
    <mergeCell ref="H39:J39"/>
    <mergeCell ref="H40:J40"/>
    <mergeCell ref="H41:J41"/>
    <mergeCell ref="H49:J49"/>
    <mergeCell ref="A53:J53"/>
    <mergeCell ref="H36:J36"/>
    <mergeCell ref="C29:E29"/>
    <mergeCell ref="H29:J29"/>
    <mergeCell ref="C30:E30"/>
    <mergeCell ref="H30:J30"/>
    <mergeCell ref="C31:E31"/>
    <mergeCell ref="H31:J31"/>
    <mergeCell ref="C32:E32"/>
    <mergeCell ref="H32:J32"/>
    <mergeCell ref="H33:J33"/>
    <mergeCell ref="H34:J34"/>
    <mergeCell ref="H35:J35"/>
    <mergeCell ref="H42:J42"/>
    <mergeCell ref="H45:J45"/>
    <mergeCell ref="C26:E26"/>
    <mergeCell ref="H26:J26"/>
    <mergeCell ref="C27:E27"/>
    <mergeCell ref="H27:J27"/>
    <mergeCell ref="C28:E28"/>
    <mergeCell ref="H28:J28"/>
    <mergeCell ref="C23:E23"/>
    <mergeCell ref="H23:J23"/>
    <mergeCell ref="C24:E24"/>
    <mergeCell ref="H24:J24"/>
    <mergeCell ref="C25:E25"/>
    <mergeCell ref="H25:J25"/>
    <mergeCell ref="O19:O21"/>
    <mergeCell ref="A20:J20"/>
    <mergeCell ref="A21:E21"/>
    <mergeCell ref="F21:J21"/>
    <mergeCell ref="C22:E22"/>
    <mergeCell ref="H22:J22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A5:J5"/>
    <mergeCell ref="B7:I7"/>
    <mergeCell ref="B8:G8"/>
    <mergeCell ref="H8:I8"/>
    <mergeCell ref="B9:C10"/>
    <mergeCell ref="D9:F10"/>
    <mergeCell ref="G9:I10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6"/>
  <sheetViews>
    <sheetView topLeftCell="A10" zoomScaleNormal="100" workbookViewId="0">
      <selection activeCell="F23" sqref="F23:J23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10.140625" style="125" bestFit="1" customWidth="1"/>
    <col min="12" max="12" width="10" style="125" bestFit="1" customWidth="1"/>
    <col min="13" max="16384" width="9.140625" style="125"/>
  </cols>
  <sheetData>
    <row r="5" spans="1:13" ht="15.75" x14ac:dyDescent="0.25">
      <c r="A5" s="682" t="s">
        <v>1478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3" ht="15.75" thickBot="1" x14ac:dyDescent="0.3"/>
    <row r="7" spans="1:13" ht="21.75" customHeight="1" x14ac:dyDescent="0.35">
      <c r="B7" s="589" t="s">
        <v>1479</v>
      </c>
      <c r="C7" s="590"/>
      <c r="D7" s="590"/>
      <c r="E7" s="590"/>
      <c r="F7" s="590"/>
      <c r="G7" s="590"/>
      <c r="H7" s="590"/>
      <c r="I7" s="591"/>
      <c r="K7" s="244"/>
      <c r="L7" s="244"/>
      <c r="M7" s="244"/>
    </row>
    <row r="8" spans="1:13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  <c r="K8" s="244"/>
      <c r="L8" s="244"/>
      <c r="M8" s="244"/>
    </row>
    <row r="9" spans="1:13" x14ac:dyDescent="0.25">
      <c r="B9" s="658"/>
      <c r="C9" s="673"/>
      <c r="D9" s="628" t="s">
        <v>1253</v>
      </c>
      <c r="E9" s="694"/>
      <c r="F9" s="628" t="s">
        <v>1391</v>
      </c>
      <c r="G9" s="694"/>
      <c r="H9" s="628" t="s">
        <v>1407</v>
      </c>
      <c r="I9" s="694"/>
      <c r="K9" s="244"/>
      <c r="L9" s="244"/>
      <c r="M9" s="244"/>
    </row>
    <row r="10" spans="1:13" ht="15.75" thickBot="1" x14ac:dyDescent="0.3">
      <c r="B10" s="660"/>
      <c r="C10" s="674"/>
      <c r="D10" s="695"/>
      <c r="E10" s="696"/>
      <c r="F10" s="695"/>
      <c r="G10" s="696"/>
      <c r="H10" s="695"/>
      <c r="I10" s="696"/>
      <c r="K10" s="244"/>
      <c r="L10" s="244"/>
      <c r="M10" s="244"/>
    </row>
    <row r="11" spans="1:13" ht="30.75" customHeight="1" x14ac:dyDescent="0.25">
      <c r="B11" s="583" t="s">
        <v>1480</v>
      </c>
      <c r="C11" s="664"/>
      <c r="D11" s="697">
        <f>722613.08-3</f>
        <v>722610.08</v>
      </c>
      <c r="E11" s="698"/>
      <c r="F11" s="697">
        <v>0</v>
      </c>
      <c r="G11" s="698"/>
      <c r="H11" s="697">
        <v>236794.2</v>
      </c>
      <c r="I11" s="698"/>
      <c r="K11" s="244"/>
      <c r="L11" s="244"/>
      <c r="M11" s="244"/>
    </row>
    <row r="12" spans="1:13" x14ac:dyDescent="0.25">
      <c r="B12" s="585" t="s">
        <v>3</v>
      </c>
      <c r="C12" s="665"/>
      <c r="D12" s="699">
        <f>444900.86+23168.57</f>
        <v>468069.43</v>
      </c>
      <c r="E12" s="624"/>
      <c r="F12" s="699">
        <v>0</v>
      </c>
      <c r="G12" s="624"/>
      <c r="H12" s="699">
        <v>0</v>
      </c>
      <c r="I12" s="624"/>
      <c r="K12" s="244"/>
      <c r="L12" s="244"/>
      <c r="M12" s="244"/>
    </row>
    <row r="13" spans="1:13" x14ac:dyDescent="0.25">
      <c r="B13" s="585" t="s">
        <v>1377</v>
      </c>
      <c r="C13" s="665"/>
      <c r="D13" s="699">
        <v>10466.84</v>
      </c>
      <c r="E13" s="624"/>
      <c r="F13" s="699">
        <v>0</v>
      </c>
      <c r="G13" s="624"/>
      <c r="H13" s="699">
        <v>0</v>
      </c>
      <c r="I13" s="624"/>
      <c r="K13" s="244"/>
      <c r="L13" s="244"/>
      <c r="M13" s="244"/>
    </row>
    <row r="14" spans="1:13" x14ac:dyDescent="0.25">
      <c r="B14" s="585" t="s">
        <v>1254</v>
      </c>
      <c r="C14" s="665"/>
      <c r="D14" s="699">
        <v>0</v>
      </c>
      <c r="E14" s="624"/>
      <c r="F14" s="699">
        <v>0</v>
      </c>
      <c r="G14" s="624"/>
      <c r="H14" s="699">
        <v>9650.17</v>
      </c>
      <c r="I14" s="624"/>
      <c r="K14" s="244"/>
      <c r="L14" s="244"/>
      <c r="M14" s="244"/>
    </row>
    <row r="15" spans="1:13" x14ac:dyDescent="0.25">
      <c r="B15" s="585" t="s">
        <v>996</v>
      </c>
      <c r="C15" s="665"/>
      <c r="D15" s="699">
        <v>400</v>
      </c>
      <c r="E15" s="624"/>
      <c r="F15" s="699">
        <v>0</v>
      </c>
      <c r="G15" s="624"/>
      <c r="H15" s="699">
        <v>0</v>
      </c>
      <c r="I15" s="624"/>
      <c r="K15" s="244"/>
      <c r="L15" s="244"/>
      <c r="M15" s="244"/>
    </row>
    <row r="16" spans="1:13" x14ac:dyDescent="0.25">
      <c r="B16" s="585" t="s">
        <v>1005</v>
      </c>
      <c r="C16" s="665"/>
      <c r="D16" s="699">
        <v>0</v>
      </c>
      <c r="E16" s="624"/>
      <c r="F16" s="699">
        <v>0</v>
      </c>
      <c r="G16" s="624"/>
      <c r="H16" s="699">
        <v>0</v>
      </c>
      <c r="I16" s="624"/>
      <c r="K16" s="244"/>
      <c r="L16" s="244"/>
      <c r="M16" s="244"/>
    </row>
    <row r="17" spans="1:10" x14ac:dyDescent="0.25">
      <c r="B17" s="585" t="s">
        <v>6</v>
      </c>
      <c r="C17" s="665"/>
      <c r="D17" s="699">
        <v>484344.37</v>
      </c>
      <c r="E17" s="624"/>
      <c r="F17" s="699">
        <v>0</v>
      </c>
      <c r="G17" s="624"/>
      <c r="H17" s="699">
        <v>1688.78</v>
      </c>
      <c r="I17" s="624"/>
    </row>
    <row r="18" spans="1:10" ht="36.75" customHeight="1" thickBot="1" x14ac:dyDescent="0.3">
      <c r="B18" s="602" t="s">
        <v>1492</v>
      </c>
      <c r="C18" s="679"/>
      <c r="D18" s="700">
        <f>D11+D12+D13+D14+D15+D16-D17</f>
        <v>717201.9800000001</v>
      </c>
      <c r="E18" s="701"/>
      <c r="F18" s="700">
        <f>F11+F12+F13+F14+F15+F16-F17</f>
        <v>0</v>
      </c>
      <c r="G18" s="701"/>
      <c r="H18" s="700">
        <f>H11+H12+H13+H14+H15+H16-H17</f>
        <v>244755.59000000003</v>
      </c>
      <c r="I18" s="701"/>
    </row>
    <row r="19" spans="1:10" ht="15.75" customHeight="1" thickBot="1" x14ac:dyDescent="0.3">
      <c r="D19" s="188"/>
      <c r="E19" s="188"/>
      <c r="F19" s="189"/>
      <c r="G19" s="189"/>
      <c r="H19" s="189"/>
      <c r="I19" s="189"/>
    </row>
    <row r="20" spans="1:10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</row>
    <row r="21" spans="1:10" ht="15.75" thickBot="1" x14ac:dyDescent="0.3">
      <c r="A21" s="632" t="s">
        <v>1391</v>
      </c>
      <c r="B21" s="630"/>
      <c r="C21" s="630"/>
      <c r="D21" s="630"/>
      <c r="E21" s="631"/>
      <c r="F21" s="632" t="s">
        <v>1407</v>
      </c>
      <c r="G21" s="630"/>
      <c r="H21" s="630"/>
      <c r="I21" s="630"/>
      <c r="J21" s="631"/>
    </row>
    <row r="22" spans="1:10" x14ac:dyDescent="0.25">
      <c r="A22" s="328" t="s">
        <v>30</v>
      </c>
      <c r="B22" s="328" t="s">
        <v>31</v>
      </c>
      <c r="C22" s="458" t="s">
        <v>32</v>
      </c>
      <c r="D22" s="683"/>
      <c r="E22" s="683"/>
      <c r="F22" s="328" t="s">
        <v>30</v>
      </c>
      <c r="G22" s="328" t="s">
        <v>31</v>
      </c>
      <c r="H22" s="684" t="s">
        <v>32</v>
      </c>
      <c r="I22" s="685"/>
      <c r="J22" s="686"/>
    </row>
    <row r="23" spans="1:10" ht="14.25" customHeight="1" x14ac:dyDescent="0.25">
      <c r="A23" s="213"/>
      <c r="B23" s="218"/>
      <c r="C23" s="491"/>
      <c r="D23" s="512"/>
      <c r="E23" s="543"/>
      <c r="F23" s="213">
        <v>45930</v>
      </c>
      <c r="G23" s="218">
        <v>1688.78</v>
      </c>
      <c r="H23" s="491" t="s">
        <v>1317</v>
      </c>
      <c r="I23" s="512"/>
      <c r="J23" s="543"/>
    </row>
    <row r="24" spans="1:10" ht="14.25" customHeight="1" x14ac:dyDescent="0.25">
      <c r="A24" s="213"/>
      <c r="B24" s="218"/>
      <c r="C24" s="626"/>
      <c r="D24" s="626"/>
      <c r="E24" s="626"/>
      <c r="F24" s="213"/>
      <c r="G24" s="218"/>
      <c r="H24" s="491"/>
      <c r="I24" s="512"/>
      <c r="J24" s="543"/>
    </row>
    <row r="25" spans="1:10" ht="14.25" customHeight="1" x14ac:dyDescent="0.25">
      <c r="A25" s="213"/>
      <c r="B25" s="218"/>
      <c r="C25" s="482"/>
      <c r="D25" s="482"/>
      <c r="E25" s="482"/>
      <c r="F25" s="213"/>
      <c r="G25" s="218"/>
      <c r="H25" s="491"/>
      <c r="I25" s="512"/>
      <c r="J25" s="543"/>
    </row>
    <row r="26" spans="1:10" ht="14.25" customHeight="1" x14ac:dyDescent="0.25">
      <c r="A26" s="213"/>
      <c r="B26" s="218"/>
      <c r="C26" s="626"/>
      <c r="D26" s="626"/>
      <c r="E26" s="626"/>
      <c r="F26" s="213"/>
      <c r="G26" s="219"/>
      <c r="H26" s="650"/>
      <c r="I26" s="639"/>
      <c r="J26" s="640"/>
    </row>
    <row r="27" spans="1:10" ht="14.25" customHeight="1" x14ac:dyDescent="0.25">
      <c r="A27" s="213"/>
      <c r="B27" s="218"/>
      <c r="C27" s="626"/>
      <c r="D27" s="626"/>
      <c r="E27" s="626"/>
      <c r="F27" s="213"/>
      <c r="G27" s="218"/>
      <c r="H27" s="491"/>
      <c r="I27" s="512"/>
      <c r="J27" s="543"/>
    </row>
    <row r="28" spans="1:10" ht="14.25" customHeight="1" x14ac:dyDescent="0.25">
      <c r="A28" s="213"/>
      <c r="B28" s="218"/>
      <c r="C28" s="608"/>
      <c r="D28" s="608"/>
      <c r="E28" s="608"/>
      <c r="F28" s="213"/>
      <c r="G28" s="233"/>
      <c r="H28" s="491"/>
      <c r="I28" s="512"/>
      <c r="J28" s="543"/>
    </row>
    <row r="29" spans="1:10" ht="14.25" customHeight="1" x14ac:dyDescent="0.25">
      <c r="A29" s="213"/>
      <c r="B29" s="218"/>
      <c r="C29" s="626"/>
      <c r="D29" s="626"/>
      <c r="E29" s="626"/>
      <c r="F29" s="213"/>
      <c r="G29" s="234"/>
      <c r="H29" s="329"/>
      <c r="I29" s="330"/>
      <c r="J29" s="331"/>
    </row>
    <row r="30" spans="1:10" ht="14.25" customHeight="1" x14ac:dyDescent="0.25">
      <c r="A30" s="213"/>
      <c r="B30" s="218"/>
      <c r="C30" s="482"/>
      <c r="D30" s="482"/>
      <c r="E30" s="482"/>
      <c r="F30" s="213"/>
      <c r="G30" s="234"/>
      <c r="H30" s="329"/>
      <c r="I30" s="330"/>
      <c r="J30" s="331"/>
    </row>
    <row r="31" spans="1:10" ht="14.25" customHeight="1" x14ac:dyDescent="0.25">
      <c r="A31" s="213"/>
      <c r="B31" s="218"/>
      <c r="C31" s="482"/>
      <c r="D31" s="482"/>
      <c r="E31" s="482"/>
      <c r="F31" s="213"/>
      <c r="G31" s="234"/>
      <c r="H31" s="329"/>
      <c r="I31" s="330"/>
      <c r="J31" s="331"/>
    </row>
    <row r="32" spans="1:10" ht="14.25" customHeight="1" x14ac:dyDescent="0.25">
      <c r="A32" s="213"/>
      <c r="B32" s="218"/>
      <c r="C32" s="491"/>
      <c r="D32" s="512"/>
      <c r="E32" s="543"/>
      <c r="F32" s="213"/>
      <c r="G32" s="234"/>
      <c r="H32" s="329"/>
      <c r="I32" s="330"/>
      <c r="J32" s="331"/>
    </row>
    <row r="33" spans="1:10" ht="14.25" customHeight="1" x14ac:dyDescent="0.25">
      <c r="A33" s="213"/>
      <c r="B33" s="218"/>
      <c r="C33" s="626"/>
      <c r="D33" s="626"/>
      <c r="E33" s="626"/>
      <c r="F33" s="213"/>
      <c r="G33" s="239"/>
      <c r="H33" s="329"/>
      <c r="I33" s="330"/>
      <c r="J33" s="331"/>
    </row>
    <row r="34" spans="1:10" ht="14.25" customHeight="1" x14ac:dyDescent="0.25">
      <c r="A34" s="213"/>
      <c r="B34" s="218"/>
      <c r="C34" s="491"/>
      <c r="D34" s="512"/>
      <c r="E34" s="543"/>
      <c r="F34" s="213"/>
      <c r="G34" s="239"/>
      <c r="H34" s="329"/>
      <c r="I34" s="330"/>
      <c r="J34" s="331"/>
    </row>
    <row r="35" spans="1:10" ht="14.25" customHeight="1" x14ac:dyDescent="0.25">
      <c r="A35" s="213"/>
      <c r="B35" s="218"/>
      <c r="C35" s="491"/>
      <c r="D35" s="512"/>
      <c r="E35" s="543"/>
      <c r="F35" s="213"/>
      <c r="G35" s="239"/>
      <c r="H35" s="329"/>
      <c r="I35" s="330"/>
      <c r="J35" s="331"/>
    </row>
    <row r="36" spans="1:10" ht="14.25" customHeight="1" x14ac:dyDescent="0.25">
      <c r="A36" s="213"/>
      <c r="B36" s="218"/>
      <c r="C36" s="626"/>
      <c r="D36" s="626"/>
      <c r="E36" s="626"/>
      <c r="F36" s="213"/>
      <c r="G36" s="239"/>
      <c r="H36" s="329"/>
      <c r="I36" s="330"/>
      <c r="J36" s="331"/>
    </row>
    <row r="37" spans="1:10" ht="14.25" customHeight="1" x14ac:dyDescent="0.25">
      <c r="A37" s="213"/>
      <c r="B37" s="218"/>
      <c r="C37" s="626"/>
      <c r="D37" s="626"/>
      <c r="E37" s="626"/>
      <c r="F37" s="213"/>
      <c r="G37" s="239"/>
      <c r="H37" s="329"/>
      <c r="I37" s="330"/>
      <c r="J37" s="331"/>
    </row>
    <row r="38" spans="1:10" ht="14.25" customHeight="1" x14ac:dyDescent="0.25">
      <c r="A38" s="213"/>
      <c r="B38" s="218"/>
      <c r="C38" s="491"/>
      <c r="D38" s="512"/>
      <c r="E38" s="543"/>
      <c r="F38" s="213"/>
      <c r="G38" s="239"/>
      <c r="H38" s="329"/>
      <c r="I38" s="330"/>
      <c r="J38" s="331"/>
    </row>
    <row r="39" spans="1:10" ht="14.25" customHeight="1" x14ac:dyDescent="0.25">
      <c r="A39" s="213"/>
      <c r="B39" s="218"/>
      <c r="C39" s="608"/>
      <c r="D39" s="608"/>
      <c r="E39" s="608"/>
      <c r="F39" s="213"/>
      <c r="G39" s="239"/>
      <c r="H39" s="329"/>
      <c r="I39" s="330"/>
      <c r="J39" s="331"/>
    </row>
    <row r="40" spans="1:10" ht="14.25" customHeight="1" x14ac:dyDescent="0.25">
      <c r="A40" s="213"/>
      <c r="B40" s="218"/>
      <c r="C40" s="626"/>
      <c r="D40" s="626"/>
      <c r="E40" s="626"/>
      <c r="F40" s="213"/>
      <c r="G40" s="239"/>
      <c r="H40" s="329"/>
      <c r="I40" s="330"/>
      <c r="J40" s="331"/>
    </row>
    <row r="41" spans="1:10" ht="14.25" customHeight="1" x14ac:dyDescent="0.25">
      <c r="A41" s="213"/>
      <c r="B41" s="218"/>
      <c r="C41" s="626"/>
      <c r="D41" s="626"/>
      <c r="E41" s="626"/>
      <c r="F41" s="213"/>
      <c r="G41" s="239"/>
      <c r="H41" s="329"/>
      <c r="I41" s="330"/>
      <c r="J41" s="331"/>
    </row>
    <row r="42" spans="1:10" ht="14.25" customHeight="1" x14ac:dyDescent="0.25">
      <c r="A42" s="213"/>
      <c r="B42" s="218"/>
      <c r="C42" s="626"/>
      <c r="D42" s="626"/>
      <c r="E42" s="626"/>
      <c r="F42" s="213"/>
      <c r="G42" s="239"/>
      <c r="H42" s="329"/>
      <c r="I42" s="330"/>
      <c r="J42" s="331"/>
    </row>
    <row r="44" spans="1:10" ht="21" customHeight="1" x14ac:dyDescent="0.25">
      <c r="A44" s="691" t="s">
        <v>1491</v>
      </c>
      <c r="B44" s="691"/>
      <c r="C44" s="691"/>
      <c r="D44" s="691"/>
      <c r="E44" s="691"/>
      <c r="F44" s="691"/>
      <c r="G44" s="691"/>
      <c r="H44" s="691"/>
      <c r="I44" s="691"/>
      <c r="J44" s="691"/>
    </row>
    <row r="45" spans="1:10" x14ac:dyDescent="0.25">
      <c r="A45" s="692" t="s">
        <v>1378</v>
      </c>
      <c r="B45" s="692"/>
      <c r="C45" s="692"/>
      <c r="D45" s="692"/>
      <c r="E45" s="692"/>
      <c r="F45" s="692"/>
      <c r="G45" s="692"/>
      <c r="H45" s="692"/>
      <c r="I45" s="692"/>
      <c r="J45" s="692"/>
    </row>
    <row r="46" spans="1:10" x14ac:dyDescent="0.25">
      <c r="B46" s="693" t="s">
        <v>1379</v>
      </c>
      <c r="C46" s="693"/>
      <c r="F46" s="693" t="s">
        <v>1226</v>
      </c>
      <c r="G46" s="693"/>
      <c r="H46" s="693" t="s">
        <v>1384</v>
      </c>
      <c r="I46" s="693"/>
    </row>
  </sheetData>
  <mergeCells count="76">
    <mergeCell ref="A44:J44"/>
    <mergeCell ref="A45:J45"/>
    <mergeCell ref="B46:C46"/>
    <mergeCell ref="F46:G46"/>
    <mergeCell ref="H46:I46"/>
    <mergeCell ref="C42:E42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30:E30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C29:E29"/>
    <mergeCell ref="C23:E23"/>
    <mergeCell ref="H23:J23"/>
    <mergeCell ref="B17:C17"/>
    <mergeCell ref="D17:E17"/>
    <mergeCell ref="F17:G17"/>
    <mergeCell ref="H17:I17"/>
    <mergeCell ref="B18:C18"/>
    <mergeCell ref="D18:E18"/>
    <mergeCell ref="F18:G18"/>
    <mergeCell ref="H18:I18"/>
    <mergeCell ref="A20:J20"/>
    <mergeCell ref="A21:E21"/>
    <mergeCell ref="F21:J21"/>
    <mergeCell ref="C22:E22"/>
    <mergeCell ref="H22:J22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A5:J5"/>
    <mergeCell ref="B7:I7"/>
    <mergeCell ref="B8:G8"/>
    <mergeCell ref="H8:I8"/>
    <mergeCell ref="B9:C10"/>
    <mergeCell ref="D9:E10"/>
    <mergeCell ref="F9:G10"/>
    <mergeCell ref="H9:I10"/>
  </mergeCells>
  <pageMargins left="0.7" right="0.7" top="0.75" bottom="0.75" header="0.3" footer="0.3"/>
  <pageSetup paperSize="9" scale="69" orientation="portrait" r:id="rId1"/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47"/>
  <sheetViews>
    <sheetView topLeftCell="A26" zoomScaleNormal="100" workbookViewId="0">
      <selection activeCell="H36" sqref="H36:J36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10.140625" style="125" bestFit="1" customWidth="1"/>
    <col min="13" max="13" width="9.7109375" style="125" bestFit="1" customWidth="1"/>
    <col min="14" max="16" width="9.5703125" style="125" bestFit="1" customWidth="1"/>
    <col min="17" max="16384" width="9.140625" style="125"/>
  </cols>
  <sheetData>
    <row r="5" spans="1:17" ht="15.75" x14ac:dyDescent="0.25">
      <c r="A5" s="682" t="s">
        <v>1493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1494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177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1495</v>
      </c>
      <c r="C11" s="664"/>
      <c r="D11" s="666">
        <v>62041.31</v>
      </c>
      <c r="E11" s="667"/>
      <c r="F11" s="681"/>
      <c r="G11" s="666">
        <v>562808.37</v>
      </c>
      <c r="H11" s="667"/>
      <c r="I11" s="668"/>
    </row>
    <row r="12" spans="1:17" x14ac:dyDescent="0.25">
      <c r="B12" s="585" t="s">
        <v>3</v>
      </c>
      <c r="C12" s="665"/>
      <c r="D12" s="669">
        <f>13030.82+1584.95</f>
        <v>14615.77</v>
      </c>
      <c r="E12" s="360"/>
      <c r="F12" s="541"/>
      <c r="G12" s="669">
        <f>220692.01+18009.84+443590.16+37595.65</f>
        <v>719887.66</v>
      </c>
      <c r="H12" s="360"/>
      <c r="I12" s="662"/>
      <c r="K12" s="244"/>
      <c r="L12" s="244"/>
      <c r="M12" s="244"/>
      <c r="N12" s="201"/>
      <c r="O12" s="201"/>
      <c r="P12" s="201"/>
      <c r="Q12" s="201"/>
    </row>
    <row r="13" spans="1:17" x14ac:dyDescent="0.25">
      <c r="B13" s="585" t="s">
        <v>1377</v>
      </c>
      <c r="C13" s="665"/>
      <c r="D13" s="669">
        <v>90.67</v>
      </c>
      <c r="E13" s="360"/>
      <c r="F13" s="541"/>
      <c r="G13" s="669">
        <f>3039.95+11586.02</f>
        <v>14625.970000000001</v>
      </c>
      <c r="H13" s="360"/>
      <c r="I13" s="662"/>
      <c r="L13" s="244"/>
      <c r="M13" s="244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0</v>
      </c>
      <c r="E14" s="360"/>
      <c r="F14" s="541"/>
      <c r="G14" s="669">
        <v>7581</v>
      </c>
      <c r="H14" s="360"/>
      <c r="I14" s="662"/>
      <c r="L14" s="244"/>
      <c r="M14" s="244"/>
      <c r="O14" s="201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400</v>
      </c>
      <c r="H15" s="360"/>
      <c r="I15" s="662"/>
      <c r="L15" s="244"/>
      <c r="M15" s="244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0</v>
      </c>
      <c r="H16" s="360"/>
      <c r="I16" s="662"/>
      <c r="O16" s="201"/>
    </row>
    <row r="17" spans="1:16" x14ac:dyDescent="0.25">
      <c r="B17" s="585" t="s">
        <v>6</v>
      </c>
      <c r="C17" s="665"/>
      <c r="D17" s="669">
        <v>20363.689999999999</v>
      </c>
      <c r="E17" s="360"/>
      <c r="F17" s="541"/>
      <c r="G17" s="669">
        <v>696227.41</v>
      </c>
      <c r="H17" s="360"/>
      <c r="I17" s="662"/>
      <c r="O17" s="201"/>
    </row>
    <row r="18" spans="1:16" ht="36.75" customHeight="1" thickBot="1" x14ac:dyDescent="0.3">
      <c r="B18" s="602" t="s">
        <v>1496</v>
      </c>
      <c r="C18" s="679"/>
      <c r="D18" s="680">
        <f>D11+D12+D13+D14+D15+D16-D17</f>
        <v>56384.06</v>
      </c>
      <c r="E18" s="422"/>
      <c r="F18" s="636"/>
      <c r="G18" s="680">
        <f>G11+G12+G13+G14+G15+G16-G17</f>
        <v>609075.59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O19" s="702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1"/>
      <c r="F21" s="632" t="s">
        <v>177</v>
      </c>
      <c r="G21" s="630"/>
      <c r="H21" s="630"/>
      <c r="I21" s="630"/>
      <c r="J21" s="631"/>
      <c r="M21" s="201"/>
      <c r="O21" s="687"/>
    </row>
    <row r="22" spans="1:16" x14ac:dyDescent="0.25">
      <c r="A22" s="332" t="s">
        <v>30</v>
      </c>
      <c r="B22" s="332" t="s">
        <v>31</v>
      </c>
      <c r="C22" s="458" t="s">
        <v>32</v>
      </c>
      <c r="D22" s="683"/>
      <c r="E22" s="683"/>
      <c r="F22" s="332" t="s">
        <v>30</v>
      </c>
      <c r="G22" s="332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45956</v>
      </c>
      <c r="B23" s="218">
        <v>7123.71</v>
      </c>
      <c r="C23" s="491" t="s">
        <v>776</v>
      </c>
      <c r="D23" s="512"/>
      <c r="E23" s="543"/>
      <c r="F23" s="213">
        <v>45932</v>
      </c>
      <c r="G23" s="218">
        <v>699</v>
      </c>
      <c r="H23" s="626" t="s">
        <v>1256</v>
      </c>
      <c r="I23" s="626"/>
      <c r="J23" s="626"/>
    </row>
    <row r="24" spans="1:16" ht="14.25" customHeight="1" x14ac:dyDescent="0.25">
      <c r="A24" s="213">
        <v>45956</v>
      </c>
      <c r="B24" s="218">
        <v>525.49</v>
      </c>
      <c r="C24" s="626" t="s">
        <v>1497</v>
      </c>
      <c r="D24" s="626"/>
      <c r="E24" s="626"/>
      <c r="F24" s="213">
        <v>45933</v>
      </c>
      <c r="G24" s="218">
        <v>368139.99</v>
      </c>
      <c r="H24" s="626" t="s">
        <v>1498</v>
      </c>
      <c r="I24" s="626"/>
      <c r="J24" s="626"/>
    </row>
    <row r="25" spans="1:16" ht="14.25" customHeight="1" x14ac:dyDescent="0.25">
      <c r="A25" s="213">
        <v>45957</v>
      </c>
      <c r="B25" s="218">
        <v>12701.7</v>
      </c>
      <c r="C25" s="626" t="s">
        <v>502</v>
      </c>
      <c r="D25" s="626"/>
      <c r="E25" s="626"/>
      <c r="F25" s="213">
        <v>45933</v>
      </c>
      <c r="G25" s="218">
        <v>44209.33</v>
      </c>
      <c r="H25" s="482" t="s">
        <v>1263</v>
      </c>
      <c r="I25" s="482"/>
      <c r="J25" s="482"/>
    </row>
    <row r="26" spans="1:16" ht="14.25" customHeight="1" x14ac:dyDescent="0.25">
      <c r="A26" s="213">
        <v>45957</v>
      </c>
      <c r="B26" s="218">
        <v>12.79</v>
      </c>
      <c r="C26" s="626" t="s">
        <v>217</v>
      </c>
      <c r="D26" s="626"/>
      <c r="E26" s="626"/>
      <c r="F26" s="213">
        <v>45936</v>
      </c>
      <c r="G26" s="218">
        <v>12500</v>
      </c>
      <c r="H26" s="626" t="s">
        <v>1500</v>
      </c>
      <c r="I26" s="626"/>
      <c r="J26" s="626"/>
    </row>
    <row r="27" spans="1:16" ht="14.25" customHeight="1" x14ac:dyDescent="0.25">
      <c r="A27" s="213"/>
      <c r="B27" s="219"/>
      <c r="C27" s="491"/>
      <c r="D27" s="512"/>
      <c r="E27" s="543"/>
      <c r="F27" s="213">
        <v>45936</v>
      </c>
      <c r="G27" s="218">
        <v>24000</v>
      </c>
      <c r="H27" s="626" t="s">
        <v>1501</v>
      </c>
      <c r="I27" s="626"/>
      <c r="J27" s="626"/>
    </row>
    <row r="28" spans="1:16" ht="13.5" customHeight="1" x14ac:dyDescent="0.25">
      <c r="A28" s="213"/>
      <c r="B28" s="231"/>
      <c r="C28" s="626"/>
      <c r="D28" s="626"/>
      <c r="E28" s="626"/>
      <c r="F28" s="213">
        <v>45936</v>
      </c>
      <c r="G28" s="218">
        <v>30000</v>
      </c>
      <c r="H28" s="482" t="s">
        <v>1502</v>
      </c>
      <c r="I28" s="482"/>
      <c r="J28" s="482"/>
    </row>
    <row r="29" spans="1:16" ht="13.5" customHeight="1" x14ac:dyDescent="0.25">
      <c r="A29" s="213"/>
      <c r="B29" s="219"/>
      <c r="C29" s="491"/>
      <c r="D29" s="512"/>
      <c r="E29" s="543"/>
      <c r="F29" s="213">
        <v>45937</v>
      </c>
      <c r="G29" s="219">
        <v>7581</v>
      </c>
      <c r="H29" s="626" t="s">
        <v>1503</v>
      </c>
      <c r="I29" s="626"/>
      <c r="J29" s="626"/>
    </row>
    <row r="30" spans="1:16" ht="13.5" customHeight="1" x14ac:dyDescent="0.25">
      <c r="A30" s="213"/>
      <c r="B30" s="231"/>
      <c r="C30" s="482"/>
      <c r="D30" s="482"/>
      <c r="E30" s="482"/>
      <c r="F30" s="213">
        <v>45939</v>
      </c>
      <c r="G30" s="218">
        <v>24053.67</v>
      </c>
      <c r="H30" s="482" t="s">
        <v>1504</v>
      </c>
      <c r="I30" s="482"/>
      <c r="J30" s="482"/>
    </row>
    <row r="31" spans="1:16" ht="13.5" customHeight="1" x14ac:dyDescent="0.25">
      <c r="A31" s="213"/>
      <c r="B31" s="218"/>
      <c r="C31" s="626"/>
      <c r="D31" s="626"/>
      <c r="E31" s="626"/>
      <c r="F31" s="213">
        <v>45939</v>
      </c>
      <c r="G31" s="218">
        <v>2980.72</v>
      </c>
      <c r="H31" s="626" t="s">
        <v>1505</v>
      </c>
      <c r="I31" s="626"/>
      <c r="J31" s="626"/>
    </row>
    <row r="32" spans="1:16" ht="13.5" customHeight="1" x14ac:dyDescent="0.25">
      <c r="A32" s="213"/>
      <c r="B32" s="218"/>
      <c r="C32" s="491"/>
      <c r="D32" s="512"/>
      <c r="E32" s="543"/>
      <c r="F32" s="213">
        <v>45939</v>
      </c>
      <c r="G32" s="219">
        <v>610</v>
      </c>
      <c r="H32" s="482" t="s">
        <v>239</v>
      </c>
      <c r="I32" s="482"/>
      <c r="J32" s="482"/>
    </row>
    <row r="33" spans="1:10" ht="13.5" customHeight="1" x14ac:dyDescent="0.25">
      <c r="A33" s="213"/>
      <c r="B33" s="218"/>
      <c r="C33" s="333"/>
      <c r="D33" s="334"/>
      <c r="E33" s="335"/>
      <c r="F33" s="213">
        <v>45943</v>
      </c>
      <c r="G33" s="218">
        <v>540.9</v>
      </c>
      <c r="H33" s="482" t="s">
        <v>273</v>
      </c>
      <c r="I33" s="482"/>
      <c r="J33" s="482"/>
    </row>
    <row r="34" spans="1:10" ht="13.5" customHeight="1" x14ac:dyDescent="0.25">
      <c r="A34" s="213"/>
      <c r="B34" s="218"/>
      <c r="C34" s="333"/>
      <c r="D34" s="334"/>
      <c r="E34" s="335"/>
      <c r="F34" s="213">
        <v>45943</v>
      </c>
      <c r="G34" s="218">
        <v>4400</v>
      </c>
      <c r="H34" s="626" t="s">
        <v>1506</v>
      </c>
      <c r="I34" s="626"/>
      <c r="J34" s="626"/>
    </row>
    <row r="35" spans="1:10" ht="13.5" customHeight="1" x14ac:dyDescent="0.25">
      <c r="A35" s="213"/>
      <c r="B35" s="218"/>
      <c r="C35" s="333"/>
      <c r="D35" s="334"/>
      <c r="E35" s="335"/>
      <c r="F35" s="213">
        <v>45945</v>
      </c>
      <c r="G35" s="218">
        <v>5000</v>
      </c>
      <c r="H35" s="491" t="s">
        <v>628</v>
      </c>
      <c r="I35" s="512"/>
      <c r="J35" s="543"/>
    </row>
    <row r="36" spans="1:10" ht="13.5" customHeight="1" x14ac:dyDescent="0.25">
      <c r="A36" s="213"/>
      <c r="B36" s="218"/>
      <c r="C36" s="333"/>
      <c r="D36" s="334"/>
      <c r="E36" s="335"/>
      <c r="F36" s="213">
        <v>45945</v>
      </c>
      <c r="G36" s="218">
        <v>6000</v>
      </c>
      <c r="H36" s="482" t="s">
        <v>1463</v>
      </c>
      <c r="I36" s="482"/>
      <c r="J36" s="482"/>
    </row>
    <row r="37" spans="1:10" ht="13.5" customHeight="1" x14ac:dyDescent="0.25">
      <c r="A37" s="213"/>
      <c r="B37" s="218"/>
      <c r="C37" s="333"/>
      <c r="D37" s="334"/>
      <c r="E37" s="335"/>
      <c r="F37" s="213">
        <v>45946</v>
      </c>
      <c r="G37" s="218">
        <v>16212</v>
      </c>
      <c r="H37" s="491" t="s">
        <v>1025</v>
      </c>
      <c r="I37" s="512"/>
      <c r="J37" s="543"/>
    </row>
    <row r="38" spans="1:10" ht="13.5" customHeight="1" x14ac:dyDescent="0.25">
      <c r="A38" s="213"/>
      <c r="B38" s="218"/>
      <c r="C38" s="333"/>
      <c r="D38" s="334"/>
      <c r="E38" s="335"/>
      <c r="F38" s="213">
        <v>45947</v>
      </c>
      <c r="G38" s="218">
        <v>2526</v>
      </c>
      <c r="H38" s="482" t="s">
        <v>1006</v>
      </c>
      <c r="I38" s="482"/>
      <c r="J38" s="482"/>
    </row>
    <row r="39" spans="1:10" ht="13.5" customHeight="1" x14ac:dyDescent="0.25">
      <c r="A39" s="213"/>
      <c r="B39" s="218"/>
      <c r="C39" s="333"/>
      <c r="D39" s="334"/>
      <c r="E39" s="335"/>
      <c r="F39" s="213">
        <v>45951</v>
      </c>
      <c r="G39" s="218">
        <v>521.5</v>
      </c>
      <c r="H39" s="626" t="s">
        <v>1360</v>
      </c>
      <c r="I39" s="626"/>
      <c r="J39" s="626"/>
    </row>
    <row r="40" spans="1:10" ht="13.5" customHeight="1" x14ac:dyDescent="0.25">
      <c r="A40" s="213"/>
      <c r="B40" s="218"/>
      <c r="C40" s="333"/>
      <c r="D40" s="334"/>
      <c r="E40" s="335"/>
      <c r="F40" s="213">
        <v>45951</v>
      </c>
      <c r="G40" s="218">
        <v>521.5</v>
      </c>
      <c r="H40" s="626" t="s">
        <v>1348</v>
      </c>
      <c r="I40" s="626"/>
      <c r="J40" s="626"/>
    </row>
    <row r="41" spans="1:10" ht="13.5" customHeight="1" x14ac:dyDescent="0.25">
      <c r="A41" s="213"/>
      <c r="B41" s="218"/>
      <c r="C41" s="333"/>
      <c r="D41" s="334"/>
      <c r="E41" s="335"/>
      <c r="F41" s="213">
        <v>45957</v>
      </c>
      <c r="G41" s="218">
        <v>25000</v>
      </c>
      <c r="H41" s="482" t="s">
        <v>1006</v>
      </c>
      <c r="I41" s="482"/>
      <c r="J41" s="482"/>
    </row>
    <row r="42" spans="1:10" ht="13.5" customHeight="1" x14ac:dyDescent="0.25">
      <c r="A42" s="213"/>
      <c r="B42" s="218"/>
      <c r="C42" s="333"/>
      <c r="D42" s="334"/>
      <c r="E42" s="335"/>
      <c r="F42" s="213">
        <v>45961</v>
      </c>
      <c r="G42" s="218">
        <v>120731.8</v>
      </c>
      <c r="H42" s="608" t="s">
        <v>343</v>
      </c>
      <c r="I42" s="608"/>
      <c r="J42" s="608"/>
    </row>
    <row r="43" spans="1:10" ht="13.5" customHeight="1" x14ac:dyDescent="0.25">
      <c r="A43" s="213"/>
      <c r="B43" s="218"/>
      <c r="C43" s="333"/>
      <c r="D43" s="334"/>
      <c r="E43" s="335"/>
      <c r="F43" s="213"/>
      <c r="G43" s="218"/>
      <c r="H43" s="333"/>
      <c r="I43" s="334"/>
      <c r="J43" s="335"/>
    </row>
    <row r="45" spans="1:10" ht="21" customHeight="1" x14ac:dyDescent="0.25">
      <c r="A45" s="691" t="s">
        <v>1331</v>
      </c>
      <c r="B45" s="691"/>
      <c r="C45" s="691"/>
      <c r="D45" s="691"/>
      <c r="E45" s="691"/>
      <c r="F45" s="691"/>
      <c r="G45" s="691"/>
      <c r="H45" s="691"/>
      <c r="I45" s="691"/>
      <c r="J45" s="691"/>
    </row>
    <row r="46" spans="1:10" x14ac:dyDescent="0.25">
      <c r="A46" s="692" t="s">
        <v>1378</v>
      </c>
      <c r="B46" s="692"/>
      <c r="C46" s="692"/>
      <c r="D46" s="692"/>
      <c r="E46" s="692"/>
      <c r="F46" s="692"/>
      <c r="G46" s="692"/>
      <c r="H46" s="692"/>
      <c r="I46" s="692"/>
      <c r="J46" s="692"/>
    </row>
    <row r="47" spans="1:10" x14ac:dyDescent="0.25">
      <c r="B47" s="693" t="s">
        <v>1379</v>
      </c>
      <c r="C47" s="693"/>
      <c r="F47" s="693" t="s">
        <v>1226</v>
      </c>
      <c r="G47" s="693"/>
      <c r="H47" s="693" t="s">
        <v>1380</v>
      </c>
      <c r="I47" s="693"/>
    </row>
  </sheetData>
  <mergeCells count="72">
    <mergeCell ref="A5:J5"/>
    <mergeCell ref="B7:I7"/>
    <mergeCell ref="B8:G8"/>
    <mergeCell ref="H8:I8"/>
    <mergeCell ref="B9:C10"/>
    <mergeCell ref="D9:F10"/>
    <mergeCell ref="G9:I10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14:C14"/>
    <mergeCell ref="D14:F14"/>
    <mergeCell ref="G14:I14"/>
    <mergeCell ref="B15:C15"/>
    <mergeCell ref="D15:F15"/>
    <mergeCell ref="G15:I15"/>
    <mergeCell ref="B16:C16"/>
    <mergeCell ref="D16:F16"/>
    <mergeCell ref="G16:I16"/>
    <mergeCell ref="B17:C17"/>
    <mergeCell ref="D17:F17"/>
    <mergeCell ref="G17:I17"/>
    <mergeCell ref="B18:C18"/>
    <mergeCell ref="D18:F18"/>
    <mergeCell ref="G18:I18"/>
    <mergeCell ref="O19:O21"/>
    <mergeCell ref="A20:J20"/>
    <mergeCell ref="A21:E21"/>
    <mergeCell ref="F21:J21"/>
    <mergeCell ref="C22:E22"/>
    <mergeCell ref="H22:J22"/>
    <mergeCell ref="C23:E23"/>
    <mergeCell ref="H23:J23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H36:J36"/>
    <mergeCell ref="C29:E29"/>
    <mergeCell ref="H29:J29"/>
    <mergeCell ref="C30:E30"/>
    <mergeCell ref="H30:J30"/>
    <mergeCell ref="C31:E31"/>
    <mergeCell ref="H31:J31"/>
    <mergeCell ref="C32:E32"/>
    <mergeCell ref="H32:J32"/>
    <mergeCell ref="H33:J33"/>
    <mergeCell ref="H34:J34"/>
    <mergeCell ref="H35:J35"/>
    <mergeCell ref="H37:J37"/>
    <mergeCell ref="H38:J38"/>
    <mergeCell ref="H39:J39"/>
    <mergeCell ref="H40:J40"/>
    <mergeCell ref="H41:J41"/>
    <mergeCell ref="H42:J42"/>
    <mergeCell ref="A45:J45"/>
    <mergeCell ref="A46:J46"/>
    <mergeCell ref="B47:C47"/>
    <mergeCell ref="F47:G47"/>
    <mergeCell ref="H47:I47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6"/>
  <sheetViews>
    <sheetView topLeftCell="A25" zoomScaleNormal="100" workbookViewId="0">
      <selection activeCell="C33" sqref="C33:E33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10.140625" style="125" bestFit="1" customWidth="1"/>
    <col min="12" max="12" width="10" style="125" bestFit="1" customWidth="1"/>
    <col min="13" max="16384" width="9.140625" style="125"/>
  </cols>
  <sheetData>
    <row r="5" spans="1:13" ht="15.75" x14ac:dyDescent="0.25">
      <c r="A5" s="682" t="s">
        <v>1493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3" ht="15.75" thickBot="1" x14ac:dyDescent="0.3"/>
    <row r="7" spans="1:13" ht="21.75" customHeight="1" x14ac:dyDescent="0.35">
      <c r="B7" s="589" t="s">
        <v>1494</v>
      </c>
      <c r="C7" s="590"/>
      <c r="D7" s="590"/>
      <c r="E7" s="590"/>
      <c r="F7" s="590"/>
      <c r="G7" s="590"/>
      <c r="H7" s="590"/>
      <c r="I7" s="591"/>
      <c r="K7" s="244"/>
      <c r="L7" s="244"/>
      <c r="M7" s="244"/>
    </row>
    <row r="8" spans="1:13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  <c r="K8" s="244"/>
      <c r="L8" s="244"/>
      <c r="M8" s="244"/>
    </row>
    <row r="9" spans="1:13" x14ac:dyDescent="0.25">
      <c r="B9" s="658"/>
      <c r="C9" s="673"/>
      <c r="D9" s="628" t="s">
        <v>1253</v>
      </c>
      <c r="E9" s="694"/>
      <c r="F9" s="628" t="s">
        <v>1391</v>
      </c>
      <c r="G9" s="694"/>
      <c r="H9" s="628" t="s">
        <v>1407</v>
      </c>
      <c r="I9" s="694"/>
      <c r="K9" s="244"/>
      <c r="L9" s="244"/>
      <c r="M9" s="244"/>
    </row>
    <row r="10" spans="1:13" ht="15.75" thickBot="1" x14ac:dyDescent="0.3">
      <c r="B10" s="660"/>
      <c r="C10" s="674"/>
      <c r="D10" s="695"/>
      <c r="E10" s="696"/>
      <c r="F10" s="695"/>
      <c r="G10" s="696"/>
      <c r="H10" s="695"/>
      <c r="I10" s="696"/>
      <c r="K10" s="244"/>
      <c r="L10" s="244"/>
      <c r="M10" s="244"/>
    </row>
    <row r="11" spans="1:13" ht="30.75" customHeight="1" x14ac:dyDescent="0.25">
      <c r="B11" s="583" t="s">
        <v>1495</v>
      </c>
      <c r="C11" s="664"/>
      <c r="D11" s="697">
        <v>717201.98</v>
      </c>
      <c r="E11" s="698"/>
      <c r="F11" s="697">
        <v>0</v>
      </c>
      <c r="G11" s="698"/>
      <c r="H11" s="697">
        <v>244755.59</v>
      </c>
      <c r="I11" s="698"/>
      <c r="K11" s="244"/>
      <c r="L11" s="244"/>
      <c r="M11" s="244"/>
    </row>
    <row r="12" spans="1:13" x14ac:dyDescent="0.25">
      <c r="B12" s="585" t="s">
        <v>3</v>
      </c>
      <c r="C12" s="665"/>
      <c r="D12" s="699">
        <f>406684.49+27795.37</f>
        <v>434479.86</v>
      </c>
      <c r="E12" s="624"/>
      <c r="F12" s="699">
        <v>0</v>
      </c>
      <c r="G12" s="624"/>
      <c r="H12" s="699">
        <v>0</v>
      </c>
      <c r="I12" s="624"/>
      <c r="K12" s="244"/>
      <c r="L12" s="244"/>
      <c r="M12" s="244"/>
    </row>
    <row r="13" spans="1:13" x14ac:dyDescent="0.25">
      <c r="B13" s="585" t="s">
        <v>1377</v>
      </c>
      <c r="C13" s="665"/>
      <c r="D13" s="699">
        <v>7978.91</v>
      </c>
      <c r="E13" s="624"/>
      <c r="F13" s="699">
        <v>0</v>
      </c>
      <c r="G13" s="624"/>
      <c r="H13" s="699">
        <v>0</v>
      </c>
      <c r="I13" s="624"/>
      <c r="K13" s="244"/>
      <c r="L13" s="244"/>
      <c r="M13" s="244"/>
    </row>
    <row r="14" spans="1:13" x14ac:dyDescent="0.25">
      <c r="B14" s="585" t="s">
        <v>1254</v>
      </c>
      <c r="C14" s="665"/>
      <c r="D14" s="699">
        <v>0</v>
      </c>
      <c r="E14" s="624"/>
      <c r="F14" s="699">
        <v>0</v>
      </c>
      <c r="G14" s="624"/>
      <c r="H14" s="699">
        <v>0</v>
      </c>
      <c r="I14" s="624"/>
      <c r="K14" s="244"/>
      <c r="L14" s="244"/>
      <c r="M14" s="244"/>
    </row>
    <row r="15" spans="1:13" x14ac:dyDescent="0.25">
      <c r="B15" s="585" t="s">
        <v>996</v>
      </c>
      <c r="C15" s="665"/>
      <c r="D15" s="699">
        <v>200</v>
      </c>
      <c r="E15" s="624"/>
      <c r="F15" s="699">
        <v>0</v>
      </c>
      <c r="G15" s="624"/>
      <c r="H15" s="699">
        <v>0</v>
      </c>
      <c r="I15" s="624"/>
      <c r="K15" s="244"/>
      <c r="L15" s="244"/>
      <c r="M15" s="244"/>
    </row>
    <row r="16" spans="1:13" x14ac:dyDescent="0.25">
      <c r="B16" s="585" t="s">
        <v>1005</v>
      </c>
      <c r="C16" s="665"/>
      <c r="D16" s="699">
        <v>0</v>
      </c>
      <c r="E16" s="624"/>
      <c r="F16" s="699">
        <v>0</v>
      </c>
      <c r="G16" s="624"/>
      <c r="H16" s="699">
        <v>0</v>
      </c>
      <c r="I16" s="624"/>
      <c r="K16" s="244"/>
      <c r="L16" s="244"/>
      <c r="M16" s="244"/>
    </row>
    <row r="17" spans="1:10" x14ac:dyDescent="0.25">
      <c r="B17" s="585" t="s">
        <v>6</v>
      </c>
      <c r="C17" s="665"/>
      <c r="D17" s="699">
        <v>493171.83</v>
      </c>
      <c r="E17" s="624"/>
      <c r="F17" s="699">
        <v>0</v>
      </c>
      <c r="G17" s="624"/>
      <c r="H17" s="699">
        <v>0</v>
      </c>
      <c r="I17" s="624"/>
    </row>
    <row r="18" spans="1:10" ht="36.75" customHeight="1" thickBot="1" x14ac:dyDescent="0.3">
      <c r="B18" s="602" t="s">
        <v>1496</v>
      </c>
      <c r="C18" s="679"/>
      <c r="D18" s="700">
        <f>D11+D12+D13+D14+D15+D16-D17</f>
        <v>666688.91999999969</v>
      </c>
      <c r="E18" s="701"/>
      <c r="F18" s="700">
        <f>F11+F12+F13+F14+F15+F16-F17</f>
        <v>0</v>
      </c>
      <c r="G18" s="701"/>
      <c r="H18" s="700">
        <f>H11+H12+H13+H14+H15+H16-H17</f>
        <v>244755.59</v>
      </c>
      <c r="I18" s="701"/>
    </row>
    <row r="19" spans="1:10" ht="15.75" customHeight="1" thickBot="1" x14ac:dyDescent="0.3">
      <c r="D19" s="188"/>
      <c r="E19" s="188"/>
      <c r="F19" s="189"/>
      <c r="G19" s="189"/>
      <c r="H19" s="189"/>
      <c r="I19" s="189"/>
    </row>
    <row r="20" spans="1:10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</row>
    <row r="21" spans="1:10" ht="15.75" thickBot="1" x14ac:dyDescent="0.3">
      <c r="A21" s="632" t="s">
        <v>1391</v>
      </c>
      <c r="B21" s="630"/>
      <c r="C21" s="630"/>
      <c r="D21" s="630"/>
      <c r="E21" s="631"/>
      <c r="F21" s="632" t="s">
        <v>1407</v>
      </c>
      <c r="G21" s="630"/>
      <c r="H21" s="630"/>
      <c r="I21" s="630"/>
      <c r="J21" s="631"/>
    </row>
    <row r="22" spans="1:10" x14ac:dyDescent="0.25">
      <c r="A22" s="336" t="s">
        <v>30</v>
      </c>
      <c r="B22" s="336" t="s">
        <v>31</v>
      </c>
      <c r="C22" s="458" t="s">
        <v>32</v>
      </c>
      <c r="D22" s="683"/>
      <c r="E22" s="683"/>
      <c r="F22" s="336" t="s">
        <v>30</v>
      </c>
      <c r="G22" s="336" t="s">
        <v>31</v>
      </c>
      <c r="H22" s="684" t="s">
        <v>32</v>
      </c>
      <c r="I22" s="685"/>
      <c r="J22" s="686"/>
    </row>
    <row r="23" spans="1:10" ht="14.25" customHeight="1" x14ac:dyDescent="0.25">
      <c r="A23" s="213"/>
      <c r="B23" s="218"/>
      <c r="C23" s="491"/>
      <c r="D23" s="512"/>
      <c r="E23" s="543"/>
      <c r="F23" s="213"/>
      <c r="G23" s="218"/>
      <c r="H23" s="491"/>
      <c r="I23" s="512"/>
      <c r="J23" s="543"/>
    </row>
    <row r="24" spans="1:10" ht="14.25" customHeight="1" x14ac:dyDescent="0.25">
      <c r="A24" s="213"/>
      <c r="B24" s="218"/>
      <c r="C24" s="626"/>
      <c r="D24" s="626"/>
      <c r="E24" s="626"/>
      <c r="F24" s="213"/>
      <c r="G24" s="218"/>
      <c r="H24" s="491"/>
      <c r="I24" s="512"/>
      <c r="J24" s="543"/>
    </row>
    <row r="25" spans="1:10" ht="14.25" customHeight="1" x14ac:dyDescent="0.25">
      <c r="A25" s="213"/>
      <c r="B25" s="218"/>
      <c r="C25" s="482"/>
      <c r="D25" s="482"/>
      <c r="E25" s="482"/>
      <c r="F25" s="213"/>
      <c r="G25" s="218"/>
      <c r="H25" s="491"/>
      <c r="I25" s="512"/>
      <c r="J25" s="543"/>
    </row>
    <row r="26" spans="1:10" ht="14.25" customHeight="1" x14ac:dyDescent="0.25">
      <c r="A26" s="213"/>
      <c r="B26" s="218"/>
      <c r="C26" s="626"/>
      <c r="D26" s="626"/>
      <c r="E26" s="626"/>
      <c r="F26" s="213"/>
      <c r="G26" s="219"/>
      <c r="H26" s="650"/>
      <c r="I26" s="639"/>
      <c r="J26" s="640"/>
    </row>
    <row r="27" spans="1:10" ht="14.25" customHeight="1" x14ac:dyDescent="0.25">
      <c r="A27" s="213"/>
      <c r="B27" s="218"/>
      <c r="C27" s="626"/>
      <c r="D27" s="626"/>
      <c r="E27" s="626"/>
      <c r="F27" s="213"/>
      <c r="G27" s="218"/>
      <c r="H27" s="491"/>
      <c r="I27" s="512"/>
      <c r="J27" s="543"/>
    </row>
    <row r="28" spans="1:10" ht="14.25" customHeight="1" x14ac:dyDescent="0.25">
      <c r="A28" s="213"/>
      <c r="B28" s="218"/>
      <c r="C28" s="608"/>
      <c r="D28" s="608"/>
      <c r="E28" s="608"/>
      <c r="F28" s="213"/>
      <c r="G28" s="233"/>
      <c r="H28" s="491"/>
      <c r="I28" s="512"/>
      <c r="J28" s="543"/>
    </row>
    <row r="29" spans="1:10" ht="14.25" customHeight="1" x14ac:dyDescent="0.25">
      <c r="A29" s="213"/>
      <c r="B29" s="218"/>
      <c r="C29" s="626"/>
      <c r="D29" s="626"/>
      <c r="E29" s="626"/>
      <c r="F29" s="213"/>
      <c r="G29" s="234"/>
      <c r="H29" s="337"/>
      <c r="I29" s="338"/>
      <c r="J29" s="339"/>
    </row>
    <row r="30" spans="1:10" ht="14.25" customHeight="1" x14ac:dyDescent="0.25">
      <c r="A30" s="213"/>
      <c r="B30" s="218"/>
      <c r="C30" s="482"/>
      <c r="D30" s="482"/>
      <c r="E30" s="482"/>
      <c r="F30" s="213"/>
      <c r="G30" s="234"/>
      <c r="H30" s="337"/>
      <c r="I30" s="338"/>
      <c r="J30" s="339"/>
    </row>
    <row r="31" spans="1:10" ht="14.25" customHeight="1" x14ac:dyDescent="0.25">
      <c r="A31" s="213"/>
      <c r="B31" s="218"/>
      <c r="C31" s="482"/>
      <c r="D31" s="482"/>
      <c r="E31" s="482"/>
      <c r="F31" s="213"/>
      <c r="G31" s="234"/>
      <c r="H31" s="337"/>
      <c r="I31" s="338"/>
      <c r="J31" s="339"/>
    </row>
    <row r="32" spans="1:10" ht="14.25" customHeight="1" x14ac:dyDescent="0.25">
      <c r="A32" s="213"/>
      <c r="B32" s="218"/>
      <c r="C32" s="491"/>
      <c r="D32" s="512"/>
      <c r="E32" s="543"/>
      <c r="F32" s="213"/>
      <c r="G32" s="234"/>
      <c r="H32" s="337"/>
      <c r="I32" s="338"/>
      <c r="J32" s="339"/>
    </row>
    <row r="33" spans="1:10" ht="14.25" customHeight="1" x14ac:dyDescent="0.25">
      <c r="A33" s="213"/>
      <c r="B33" s="218"/>
      <c r="C33" s="626"/>
      <c r="D33" s="626"/>
      <c r="E33" s="626"/>
      <c r="F33" s="213"/>
      <c r="G33" s="239"/>
      <c r="H33" s="337"/>
      <c r="I33" s="338"/>
      <c r="J33" s="339"/>
    </row>
    <row r="34" spans="1:10" ht="14.25" customHeight="1" x14ac:dyDescent="0.25">
      <c r="A34" s="213"/>
      <c r="B34" s="218"/>
      <c r="C34" s="491"/>
      <c r="D34" s="512"/>
      <c r="E34" s="543"/>
      <c r="F34" s="213"/>
      <c r="G34" s="239"/>
      <c r="H34" s="337"/>
      <c r="I34" s="338"/>
      <c r="J34" s="339"/>
    </row>
    <row r="35" spans="1:10" ht="14.25" customHeight="1" x14ac:dyDescent="0.25">
      <c r="A35" s="213"/>
      <c r="B35" s="218"/>
      <c r="C35" s="491"/>
      <c r="D35" s="512"/>
      <c r="E35" s="543"/>
      <c r="F35" s="213"/>
      <c r="G35" s="239"/>
      <c r="H35" s="337"/>
      <c r="I35" s="338"/>
      <c r="J35" s="339"/>
    </row>
    <row r="36" spans="1:10" ht="14.25" customHeight="1" x14ac:dyDescent="0.25">
      <c r="A36" s="213"/>
      <c r="B36" s="218"/>
      <c r="C36" s="626"/>
      <c r="D36" s="626"/>
      <c r="E36" s="626"/>
      <c r="F36" s="213"/>
      <c r="G36" s="239"/>
      <c r="H36" s="337"/>
      <c r="I36" s="338"/>
      <c r="J36" s="339"/>
    </row>
    <row r="37" spans="1:10" ht="14.25" customHeight="1" x14ac:dyDescent="0.25">
      <c r="A37" s="213"/>
      <c r="B37" s="218"/>
      <c r="C37" s="626"/>
      <c r="D37" s="626"/>
      <c r="E37" s="626"/>
      <c r="F37" s="213"/>
      <c r="G37" s="239"/>
      <c r="H37" s="337"/>
      <c r="I37" s="338"/>
      <c r="J37" s="339"/>
    </row>
    <row r="38" spans="1:10" ht="14.25" customHeight="1" x14ac:dyDescent="0.25">
      <c r="A38" s="213"/>
      <c r="B38" s="218"/>
      <c r="C38" s="491"/>
      <c r="D38" s="512"/>
      <c r="E38" s="543"/>
      <c r="F38" s="213"/>
      <c r="G38" s="239"/>
      <c r="H38" s="337"/>
      <c r="I38" s="338"/>
      <c r="J38" s="339"/>
    </row>
    <row r="39" spans="1:10" ht="14.25" customHeight="1" x14ac:dyDescent="0.25">
      <c r="A39" s="213"/>
      <c r="B39" s="218"/>
      <c r="C39" s="608"/>
      <c r="D39" s="608"/>
      <c r="E39" s="608"/>
      <c r="F39" s="213"/>
      <c r="G39" s="239"/>
      <c r="H39" s="337"/>
      <c r="I39" s="338"/>
      <c r="J39" s="339"/>
    </row>
    <row r="40" spans="1:10" ht="14.25" customHeight="1" x14ac:dyDescent="0.25">
      <c r="A40" s="213"/>
      <c r="B40" s="218"/>
      <c r="C40" s="626"/>
      <c r="D40" s="626"/>
      <c r="E40" s="626"/>
      <c r="F40" s="213"/>
      <c r="G40" s="239"/>
      <c r="H40" s="337"/>
      <c r="I40" s="338"/>
      <c r="J40" s="339"/>
    </row>
    <row r="41" spans="1:10" ht="14.25" customHeight="1" x14ac:dyDescent="0.25">
      <c r="A41" s="213"/>
      <c r="B41" s="218"/>
      <c r="C41" s="626"/>
      <c r="D41" s="626"/>
      <c r="E41" s="626"/>
      <c r="F41" s="213"/>
      <c r="G41" s="239"/>
      <c r="H41" s="337"/>
      <c r="I41" s="338"/>
      <c r="J41" s="339"/>
    </row>
    <row r="42" spans="1:10" ht="14.25" customHeight="1" x14ac:dyDescent="0.25">
      <c r="A42" s="213"/>
      <c r="B42" s="218"/>
      <c r="C42" s="626"/>
      <c r="D42" s="626"/>
      <c r="E42" s="626"/>
      <c r="F42" s="213"/>
      <c r="G42" s="239"/>
      <c r="H42" s="337"/>
      <c r="I42" s="338"/>
      <c r="J42" s="339"/>
    </row>
    <row r="44" spans="1:10" ht="21" customHeight="1" x14ac:dyDescent="0.25">
      <c r="A44" s="691" t="s">
        <v>1331</v>
      </c>
      <c r="B44" s="691"/>
      <c r="C44" s="691"/>
      <c r="D44" s="691"/>
      <c r="E44" s="691"/>
      <c r="F44" s="691"/>
      <c r="G44" s="691"/>
      <c r="H44" s="691"/>
      <c r="I44" s="691"/>
      <c r="J44" s="691"/>
    </row>
    <row r="45" spans="1:10" x14ac:dyDescent="0.25">
      <c r="A45" s="692" t="s">
        <v>1378</v>
      </c>
      <c r="B45" s="692"/>
      <c r="C45" s="692"/>
      <c r="D45" s="692"/>
      <c r="E45" s="692"/>
      <c r="F45" s="692"/>
      <c r="G45" s="692"/>
      <c r="H45" s="692"/>
      <c r="I45" s="692"/>
      <c r="J45" s="692"/>
    </row>
    <row r="46" spans="1:10" x14ac:dyDescent="0.25">
      <c r="B46" s="693" t="s">
        <v>1379</v>
      </c>
      <c r="C46" s="693"/>
      <c r="F46" s="693" t="s">
        <v>1226</v>
      </c>
      <c r="G46" s="693"/>
      <c r="H46" s="693" t="s">
        <v>1384</v>
      </c>
      <c r="I46" s="693"/>
    </row>
  </sheetData>
  <mergeCells count="76">
    <mergeCell ref="A44:J44"/>
    <mergeCell ref="A45:J45"/>
    <mergeCell ref="B46:C46"/>
    <mergeCell ref="F46:G46"/>
    <mergeCell ref="H46:I46"/>
    <mergeCell ref="C42:E42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30:E30"/>
    <mergeCell ref="C24:E24"/>
    <mergeCell ref="H24:J24"/>
    <mergeCell ref="C25:E25"/>
    <mergeCell ref="H25:J25"/>
    <mergeCell ref="C26:E26"/>
    <mergeCell ref="H26:J26"/>
    <mergeCell ref="C27:E27"/>
    <mergeCell ref="H27:J27"/>
    <mergeCell ref="C28:E28"/>
    <mergeCell ref="H28:J28"/>
    <mergeCell ref="C29:E29"/>
    <mergeCell ref="C23:E23"/>
    <mergeCell ref="H23:J23"/>
    <mergeCell ref="B17:C17"/>
    <mergeCell ref="D17:E17"/>
    <mergeCell ref="F17:G17"/>
    <mergeCell ref="H17:I17"/>
    <mergeCell ref="B18:C18"/>
    <mergeCell ref="D18:E18"/>
    <mergeCell ref="F18:G18"/>
    <mergeCell ref="H18:I18"/>
    <mergeCell ref="A20:J20"/>
    <mergeCell ref="A21:E21"/>
    <mergeCell ref="F21:J21"/>
    <mergeCell ref="C22:E22"/>
    <mergeCell ref="H22:J22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A5:J5"/>
    <mergeCell ref="B7:I7"/>
    <mergeCell ref="B8:G8"/>
    <mergeCell ref="H8:I8"/>
    <mergeCell ref="B9:C10"/>
    <mergeCell ref="D9:E10"/>
    <mergeCell ref="F9:G10"/>
    <mergeCell ref="H9:I10"/>
  </mergeCells>
  <pageMargins left="0.7" right="0.7" top="0.75" bottom="0.75" header="0.3" footer="0.3"/>
  <pageSetup paperSize="9" scale="69" orientation="portrait" r:id="rId1"/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1"/>
  <sheetViews>
    <sheetView topLeftCell="A31" zoomScaleNormal="100" workbookViewId="0">
      <selection activeCell="D54" sqref="D54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2" width="10.140625" style="125" bestFit="1" customWidth="1"/>
    <col min="13" max="13" width="9.7109375" style="125" bestFit="1" customWidth="1"/>
    <col min="14" max="16" width="9.5703125" style="125" bestFit="1" customWidth="1"/>
    <col min="17" max="16384" width="9.140625" style="125"/>
  </cols>
  <sheetData>
    <row r="5" spans="1:17" ht="15.75" x14ac:dyDescent="0.25">
      <c r="A5" s="682" t="s">
        <v>1507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7" ht="15.75" thickBot="1" x14ac:dyDescent="0.3"/>
    <row r="7" spans="1:17" ht="21.75" customHeight="1" x14ac:dyDescent="0.35">
      <c r="B7" s="589" t="s">
        <v>1508</v>
      </c>
      <c r="C7" s="590"/>
      <c r="D7" s="590"/>
      <c r="E7" s="590"/>
      <c r="F7" s="590"/>
      <c r="G7" s="590"/>
      <c r="H7" s="590"/>
      <c r="I7" s="591"/>
    </row>
    <row r="8" spans="1:17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</row>
    <row r="9" spans="1:17" x14ac:dyDescent="0.25">
      <c r="B9" s="658"/>
      <c r="C9" s="673"/>
      <c r="D9" s="675" t="s">
        <v>0</v>
      </c>
      <c r="E9" s="606"/>
      <c r="F9" s="607"/>
      <c r="G9" s="675" t="s">
        <v>177</v>
      </c>
      <c r="H9" s="606"/>
      <c r="I9" s="607"/>
    </row>
    <row r="10" spans="1:17" ht="15.75" thickBot="1" x14ac:dyDescent="0.3">
      <c r="B10" s="660"/>
      <c r="C10" s="674"/>
      <c r="D10" s="676"/>
      <c r="E10" s="677"/>
      <c r="F10" s="678"/>
      <c r="G10" s="676"/>
      <c r="H10" s="677"/>
      <c r="I10" s="678"/>
    </row>
    <row r="11" spans="1:17" ht="30.75" customHeight="1" x14ac:dyDescent="0.25">
      <c r="B11" s="583" t="s">
        <v>1509</v>
      </c>
      <c r="C11" s="664"/>
      <c r="D11" s="666">
        <v>56384.06</v>
      </c>
      <c r="E11" s="667"/>
      <c r="F11" s="681"/>
      <c r="G11" s="666">
        <v>609075.59</v>
      </c>
      <c r="H11" s="667"/>
      <c r="I11" s="668"/>
    </row>
    <row r="12" spans="1:17" x14ac:dyDescent="0.25">
      <c r="B12" s="585" t="s">
        <v>3</v>
      </c>
      <c r="C12" s="665"/>
      <c r="D12" s="669">
        <f>24698.56+3019.86</f>
        <v>27718.420000000002</v>
      </c>
      <c r="E12" s="360"/>
      <c r="F12" s="541"/>
      <c r="G12" s="669">
        <f>224144.46+16099.57+448734.32+22814.94+1079.87</f>
        <v>712873.15999999992</v>
      </c>
      <c r="H12" s="360"/>
      <c r="I12" s="662"/>
      <c r="K12" s="244"/>
      <c r="L12" s="244"/>
      <c r="M12" s="244"/>
      <c r="N12" s="201"/>
      <c r="O12" s="201"/>
      <c r="P12" s="201"/>
      <c r="Q12" s="201"/>
    </row>
    <row r="13" spans="1:17" x14ac:dyDescent="0.25">
      <c r="B13" s="585" t="s">
        <v>1377</v>
      </c>
      <c r="C13" s="665"/>
      <c r="D13" s="669">
        <v>2083.25</v>
      </c>
      <c r="E13" s="360"/>
      <c r="F13" s="541"/>
      <c r="G13" s="669">
        <f>2720.8+10276.07</f>
        <v>12996.869999999999</v>
      </c>
      <c r="H13" s="360"/>
      <c r="I13" s="662"/>
      <c r="L13" s="244"/>
      <c r="M13" s="244"/>
      <c r="N13" s="201"/>
      <c r="O13" s="201"/>
      <c r="P13" s="201"/>
      <c r="Q13" s="201"/>
    </row>
    <row r="14" spans="1:17" x14ac:dyDescent="0.25">
      <c r="B14" s="585" t="s">
        <v>672</v>
      </c>
      <c r="C14" s="665"/>
      <c r="D14" s="669">
        <v>5642.81</v>
      </c>
      <c r="E14" s="360"/>
      <c r="F14" s="541"/>
      <c r="G14" s="669">
        <v>7224</v>
      </c>
      <c r="H14" s="360"/>
      <c r="I14" s="662"/>
      <c r="L14" s="244"/>
      <c r="M14" s="244"/>
      <c r="O14" s="201"/>
    </row>
    <row r="15" spans="1:17" x14ac:dyDescent="0.25">
      <c r="B15" s="585" t="s">
        <v>996</v>
      </c>
      <c r="C15" s="665"/>
      <c r="D15" s="669">
        <v>0</v>
      </c>
      <c r="E15" s="360"/>
      <c r="F15" s="541"/>
      <c r="G15" s="669">
        <v>400</v>
      </c>
      <c r="H15" s="360"/>
      <c r="I15" s="662"/>
      <c r="L15" s="244"/>
      <c r="M15" s="244"/>
    </row>
    <row r="16" spans="1:17" x14ac:dyDescent="0.25">
      <c r="B16" s="585" t="s">
        <v>1005</v>
      </c>
      <c r="C16" s="665"/>
      <c r="D16" s="669">
        <v>0</v>
      </c>
      <c r="E16" s="360"/>
      <c r="F16" s="541"/>
      <c r="G16" s="669">
        <v>0</v>
      </c>
      <c r="H16" s="360"/>
      <c r="I16" s="662"/>
      <c r="O16" s="201"/>
    </row>
    <row r="17" spans="1:16" x14ac:dyDescent="0.25">
      <c r="B17" s="585" t="s">
        <v>6</v>
      </c>
      <c r="C17" s="665"/>
      <c r="D17" s="669">
        <v>12238.17</v>
      </c>
      <c r="E17" s="360"/>
      <c r="F17" s="541"/>
      <c r="G17" s="669">
        <v>601398.31999999995</v>
      </c>
      <c r="H17" s="360"/>
      <c r="I17" s="662"/>
      <c r="N17" s="201"/>
      <c r="O17" s="201"/>
    </row>
    <row r="18" spans="1:16" ht="36.75" customHeight="1" thickBot="1" x14ac:dyDescent="0.3">
      <c r="B18" s="602" t="s">
        <v>1510</v>
      </c>
      <c r="C18" s="679"/>
      <c r="D18" s="680">
        <f>D11+D12+D13+D14+D15+D16-D17</f>
        <v>79590.37</v>
      </c>
      <c r="E18" s="422"/>
      <c r="F18" s="636"/>
      <c r="G18" s="680">
        <f>G11+G12+G13+G14+G15+G16-G17</f>
        <v>741171.30000000016</v>
      </c>
      <c r="H18" s="422"/>
      <c r="I18" s="663"/>
    </row>
    <row r="19" spans="1:16" ht="15.75" customHeight="1" thickBot="1" x14ac:dyDescent="0.3">
      <c r="D19" s="188"/>
      <c r="E19" s="188"/>
      <c r="F19" s="189"/>
      <c r="G19" s="189"/>
      <c r="H19" s="189"/>
      <c r="I19" s="189"/>
      <c r="N19" s="201"/>
      <c r="O19" s="702"/>
    </row>
    <row r="20" spans="1:16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  <c r="O20" s="687"/>
      <c r="P20" s="201"/>
    </row>
    <row r="21" spans="1:16" ht="15.75" thickBot="1" x14ac:dyDescent="0.3">
      <c r="A21" s="632" t="s">
        <v>0</v>
      </c>
      <c r="B21" s="630"/>
      <c r="C21" s="630"/>
      <c r="D21" s="630"/>
      <c r="E21" s="631"/>
      <c r="F21" s="632" t="s">
        <v>177</v>
      </c>
      <c r="G21" s="630"/>
      <c r="H21" s="630"/>
      <c r="I21" s="630"/>
      <c r="J21" s="631"/>
      <c r="M21" s="201"/>
      <c r="N21" s="201"/>
      <c r="O21" s="687"/>
    </row>
    <row r="22" spans="1:16" x14ac:dyDescent="0.25">
      <c r="A22" s="340" t="s">
        <v>30</v>
      </c>
      <c r="B22" s="340" t="s">
        <v>31</v>
      </c>
      <c r="C22" s="458" t="s">
        <v>32</v>
      </c>
      <c r="D22" s="683"/>
      <c r="E22" s="683"/>
      <c r="F22" s="340" t="s">
        <v>30</v>
      </c>
      <c r="G22" s="340" t="s">
        <v>31</v>
      </c>
      <c r="H22" s="684" t="s">
        <v>32</v>
      </c>
      <c r="I22" s="685"/>
      <c r="J22" s="686"/>
      <c r="M22" s="201"/>
    </row>
    <row r="23" spans="1:16" ht="14.25" customHeight="1" x14ac:dyDescent="0.25">
      <c r="A23" s="213">
        <v>45969</v>
      </c>
      <c r="B23" s="218">
        <v>2700</v>
      </c>
      <c r="C23" s="491" t="s">
        <v>979</v>
      </c>
      <c r="D23" s="512"/>
      <c r="E23" s="543"/>
      <c r="F23" s="213">
        <v>45963</v>
      </c>
      <c r="G23" s="218">
        <v>790</v>
      </c>
      <c r="H23" s="626" t="s">
        <v>1256</v>
      </c>
      <c r="I23" s="626"/>
      <c r="J23" s="626"/>
    </row>
    <row r="24" spans="1:16" ht="14.25" customHeight="1" x14ac:dyDescent="0.25">
      <c r="A24" s="213">
        <v>45987</v>
      </c>
      <c r="B24" s="218">
        <v>9538.17</v>
      </c>
      <c r="C24" s="491" t="s">
        <v>776</v>
      </c>
      <c r="D24" s="512"/>
      <c r="E24" s="543"/>
      <c r="F24" s="213">
        <v>45964</v>
      </c>
      <c r="G24" s="218">
        <v>10280</v>
      </c>
      <c r="H24" s="482" t="s">
        <v>1006</v>
      </c>
      <c r="I24" s="482"/>
      <c r="J24" s="482"/>
    </row>
    <row r="25" spans="1:16" ht="14.25" customHeight="1" x14ac:dyDescent="0.25">
      <c r="A25" s="213"/>
      <c r="B25" s="218"/>
      <c r="C25" s="626"/>
      <c r="D25" s="626"/>
      <c r="E25" s="626"/>
      <c r="F25" s="213">
        <v>45964</v>
      </c>
      <c r="G25" s="218">
        <v>403291.08</v>
      </c>
      <c r="H25" s="626" t="s">
        <v>1511</v>
      </c>
      <c r="I25" s="626"/>
      <c r="J25" s="626"/>
    </row>
    <row r="26" spans="1:16" ht="14.25" customHeight="1" x14ac:dyDescent="0.25">
      <c r="A26" s="213"/>
      <c r="B26" s="218"/>
      <c r="C26" s="626"/>
      <c r="D26" s="626"/>
      <c r="E26" s="626"/>
      <c r="F26" s="213">
        <v>45964</v>
      </c>
      <c r="G26" s="218">
        <v>44209.33</v>
      </c>
      <c r="H26" s="482" t="s">
        <v>1263</v>
      </c>
      <c r="I26" s="482"/>
      <c r="J26" s="482"/>
    </row>
    <row r="27" spans="1:16" ht="14.25" customHeight="1" x14ac:dyDescent="0.25">
      <c r="A27" s="213"/>
      <c r="B27" s="219"/>
      <c r="C27" s="491"/>
      <c r="D27" s="512"/>
      <c r="E27" s="543"/>
      <c r="F27" s="213">
        <v>45965</v>
      </c>
      <c r="G27" s="218">
        <v>24000</v>
      </c>
      <c r="H27" s="626" t="s">
        <v>1512</v>
      </c>
      <c r="I27" s="626"/>
      <c r="J27" s="626"/>
    </row>
    <row r="28" spans="1:16" ht="13.5" customHeight="1" x14ac:dyDescent="0.25">
      <c r="A28" s="213"/>
      <c r="B28" s="231"/>
      <c r="C28" s="626"/>
      <c r="D28" s="626"/>
      <c r="E28" s="626"/>
      <c r="F28" s="213">
        <v>45966</v>
      </c>
      <c r="G28" s="218">
        <v>12500</v>
      </c>
      <c r="H28" s="626" t="s">
        <v>1513</v>
      </c>
      <c r="I28" s="626"/>
      <c r="J28" s="626"/>
    </row>
    <row r="29" spans="1:16" ht="13.5" customHeight="1" x14ac:dyDescent="0.25">
      <c r="A29" s="213"/>
      <c r="B29" s="219"/>
      <c r="C29" s="491"/>
      <c r="D29" s="512"/>
      <c r="E29" s="543"/>
      <c r="F29" s="213">
        <v>45966</v>
      </c>
      <c r="G29" s="219">
        <v>12.8</v>
      </c>
      <c r="H29" s="626" t="s">
        <v>217</v>
      </c>
      <c r="I29" s="626"/>
      <c r="J29" s="626"/>
    </row>
    <row r="30" spans="1:16" ht="13.5" customHeight="1" x14ac:dyDescent="0.25">
      <c r="A30" s="213"/>
      <c r="B30" s="231"/>
      <c r="C30" s="482"/>
      <c r="D30" s="482"/>
      <c r="E30" s="482"/>
      <c r="F30" s="213">
        <v>45967</v>
      </c>
      <c r="G30" s="218">
        <v>5000</v>
      </c>
      <c r="H30" s="491" t="s">
        <v>628</v>
      </c>
      <c r="I30" s="512"/>
      <c r="J30" s="543"/>
    </row>
    <row r="31" spans="1:16" ht="13.5" customHeight="1" x14ac:dyDescent="0.25">
      <c r="A31" s="213"/>
      <c r="B31" s="218"/>
      <c r="C31" s="626"/>
      <c r="D31" s="626"/>
      <c r="E31" s="626"/>
      <c r="F31" s="213">
        <v>45968</v>
      </c>
      <c r="G31" s="218">
        <v>2980.72</v>
      </c>
      <c r="H31" s="626" t="s">
        <v>1514</v>
      </c>
      <c r="I31" s="626"/>
      <c r="J31" s="626"/>
    </row>
    <row r="32" spans="1:16" ht="13.5" customHeight="1" x14ac:dyDescent="0.25">
      <c r="A32" s="213"/>
      <c r="B32" s="218"/>
      <c r="C32" s="491"/>
      <c r="D32" s="512"/>
      <c r="E32" s="543"/>
      <c r="F32" s="213">
        <v>45968</v>
      </c>
      <c r="G32" s="219">
        <v>30000</v>
      </c>
      <c r="H32" s="482" t="s">
        <v>1515</v>
      </c>
      <c r="I32" s="482"/>
      <c r="J32" s="482"/>
    </row>
    <row r="33" spans="1:10" ht="13.5" customHeight="1" x14ac:dyDescent="0.25">
      <c r="A33" s="213"/>
      <c r="B33" s="218"/>
      <c r="C33" s="341"/>
      <c r="D33" s="342"/>
      <c r="E33" s="343"/>
      <c r="F33" s="213">
        <v>45971</v>
      </c>
      <c r="G33" s="218">
        <v>6000</v>
      </c>
      <c r="H33" s="626" t="s">
        <v>1516</v>
      </c>
      <c r="I33" s="626"/>
      <c r="J33" s="626"/>
    </row>
    <row r="34" spans="1:10" ht="13.5" customHeight="1" x14ac:dyDescent="0.25">
      <c r="A34" s="213"/>
      <c r="B34" s="218"/>
      <c r="C34" s="341"/>
      <c r="D34" s="342"/>
      <c r="E34" s="343"/>
      <c r="F34" s="213">
        <v>45972</v>
      </c>
      <c r="G34" s="218">
        <v>559</v>
      </c>
      <c r="H34" s="482" t="s">
        <v>273</v>
      </c>
      <c r="I34" s="482"/>
      <c r="J34" s="482"/>
    </row>
    <row r="35" spans="1:10" ht="13.5" customHeight="1" x14ac:dyDescent="0.25">
      <c r="A35" s="213"/>
      <c r="B35" s="218"/>
      <c r="C35" s="341"/>
      <c r="D35" s="342"/>
      <c r="E35" s="343"/>
      <c r="F35" s="213">
        <v>45972</v>
      </c>
      <c r="G35" s="218">
        <v>445</v>
      </c>
      <c r="H35" s="482" t="s">
        <v>239</v>
      </c>
      <c r="I35" s="482"/>
      <c r="J35" s="482"/>
    </row>
    <row r="36" spans="1:10" ht="13.5" customHeight="1" x14ac:dyDescent="0.25">
      <c r="A36" s="213"/>
      <c r="B36" s="218"/>
      <c r="C36" s="341"/>
      <c r="D36" s="342"/>
      <c r="E36" s="343"/>
      <c r="F36" s="213">
        <v>45973</v>
      </c>
      <c r="G36" s="218">
        <v>7224</v>
      </c>
      <c r="H36" s="482" t="s">
        <v>1517</v>
      </c>
      <c r="I36" s="482"/>
      <c r="J36" s="482"/>
    </row>
    <row r="37" spans="1:10" ht="13.5" customHeight="1" x14ac:dyDescent="0.25">
      <c r="A37" s="213"/>
      <c r="B37" s="218"/>
      <c r="C37" s="341"/>
      <c r="D37" s="342"/>
      <c r="E37" s="343"/>
      <c r="F37" s="213">
        <v>45973</v>
      </c>
      <c r="G37" s="218">
        <v>5000</v>
      </c>
      <c r="H37" s="491" t="s">
        <v>628</v>
      </c>
      <c r="I37" s="512"/>
      <c r="J37" s="543"/>
    </row>
    <row r="38" spans="1:10" ht="13.5" customHeight="1" x14ac:dyDescent="0.25">
      <c r="A38" s="213"/>
      <c r="B38" s="218"/>
      <c r="C38" s="341"/>
      <c r="D38" s="342"/>
      <c r="E38" s="343"/>
      <c r="F38" s="213">
        <v>45978</v>
      </c>
      <c r="G38" s="218">
        <v>5000</v>
      </c>
      <c r="H38" s="482" t="s">
        <v>1518</v>
      </c>
      <c r="I38" s="482"/>
      <c r="J38" s="482"/>
    </row>
    <row r="39" spans="1:10" ht="13.5" customHeight="1" x14ac:dyDescent="0.25">
      <c r="A39" s="213"/>
      <c r="B39" s="218"/>
      <c r="C39" s="341"/>
      <c r="D39" s="342"/>
      <c r="E39" s="343"/>
      <c r="F39" s="213">
        <v>45978</v>
      </c>
      <c r="G39" s="218">
        <v>21057</v>
      </c>
      <c r="H39" s="491" t="s">
        <v>1025</v>
      </c>
      <c r="I39" s="512"/>
      <c r="J39" s="543"/>
    </row>
    <row r="40" spans="1:10" ht="13.5" customHeight="1" x14ac:dyDescent="0.25">
      <c r="A40" s="213"/>
      <c r="B40" s="218"/>
      <c r="C40" s="341"/>
      <c r="D40" s="342"/>
      <c r="E40" s="343"/>
      <c r="F40" s="213">
        <v>45981</v>
      </c>
      <c r="G40" s="218">
        <v>6000</v>
      </c>
      <c r="H40" s="626" t="s">
        <v>1516</v>
      </c>
      <c r="I40" s="626"/>
      <c r="J40" s="626"/>
    </row>
    <row r="41" spans="1:10" ht="13.5" customHeight="1" x14ac:dyDescent="0.25">
      <c r="A41" s="213"/>
      <c r="B41" s="218"/>
      <c r="C41" s="341"/>
      <c r="D41" s="342"/>
      <c r="E41" s="343"/>
      <c r="F41" s="213">
        <v>45982</v>
      </c>
      <c r="G41" s="218">
        <v>521.5</v>
      </c>
      <c r="H41" s="626" t="s">
        <v>1360</v>
      </c>
      <c r="I41" s="626"/>
      <c r="J41" s="626"/>
    </row>
    <row r="42" spans="1:10" ht="13.5" customHeight="1" x14ac:dyDescent="0.25">
      <c r="A42" s="213"/>
      <c r="B42" s="218"/>
      <c r="C42" s="341"/>
      <c r="D42" s="342"/>
      <c r="E42" s="343"/>
      <c r="F42" s="213">
        <v>45982</v>
      </c>
      <c r="G42" s="218">
        <v>521.5</v>
      </c>
      <c r="H42" s="626" t="s">
        <v>1348</v>
      </c>
      <c r="I42" s="626"/>
      <c r="J42" s="626"/>
    </row>
    <row r="43" spans="1:10" ht="13.5" customHeight="1" x14ac:dyDescent="0.25">
      <c r="A43" s="213"/>
      <c r="B43" s="218"/>
      <c r="C43" s="341"/>
      <c r="D43" s="342"/>
      <c r="E43" s="343"/>
      <c r="F43" s="213">
        <v>45983</v>
      </c>
      <c r="G43" s="218">
        <v>6.39</v>
      </c>
      <c r="H43" s="626" t="s">
        <v>217</v>
      </c>
      <c r="I43" s="626"/>
      <c r="J43" s="626"/>
    </row>
    <row r="44" spans="1:10" ht="13.5" customHeight="1" x14ac:dyDescent="0.25">
      <c r="A44" s="213"/>
      <c r="B44" s="218"/>
      <c r="C44" s="341"/>
      <c r="D44" s="342"/>
      <c r="E44" s="343"/>
      <c r="F44" s="213">
        <v>45985</v>
      </c>
      <c r="G44" s="218">
        <v>6000</v>
      </c>
      <c r="H44" s="482" t="s">
        <v>1463</v>
      </c>
      <c r="I44" s="482"/>
      <c r="J44" s="482"/>
    </row>
    <row r="45" spans="1:10" ht="13.5" customHeight="1" x14ac:dyDescent="0.25">
      <c r="A45" s="213"/>
      <c r="B45" s="218"/>
      <c r="C45" s="341"/>
      <c r="D45" s="342"/>
      <c r="E45" s="343"/>
      <c r="F45" s="213">
        <v>45985</v>
      </c>
      <c r="G45" s="218">
        <v>5000</v>
      </c>
      <c r="H45" s="482" t="s">
        <v>1006</v>
      </c>
      <c r="I45" s="482"/>
      <c r="J45" s="482"/>
    </row>
    <row r="46" spans="1:10" ht="13.5" customHeight="1" x14ac:dyDescent="0.25">
      <c r="A46" s="213"/>
      <c r="B46" s="218"/>
      <c r="C46" s="341"/>
      <c r="D46" s="342"/>
      <c r="E46" s="343"/>
      <c r="F46" s="213">
        <v>45986</v>
      </c>
      <c r="G46" s="218">
        <v>5000</v>
      </c>
      <c r="H46" s="491" t="s">
        <v>628</v>
      </c>
      <c r="I46" s="512"/>
      <c r="J46" s="543"/>
    </row>
    <row r="47" spans="1:10" ht="13.5" customHeight="1" x14ac:dyDescent="0.25">
      <c r="A47" s="213"/>
      <c r="B47" s="218"/>
      <c r="C47" s="341"/>
      <c r="D47" s="342"/>
      <c r="E47" s="343"/>
      <c r="F47" s="213"/>
      <c r="G47" s="218"/>
      <c r="H47" s="341"/>
      <c r="I47" s="342"/>
      <c r="J47" s="343"/>
    </row>
    <row r="49" spans="1:10" ht="21" customHeight="1" x14ac:dyDescent="0.25">
      <c r="A49" s="691" t="s">
        <v>1336</v>
      </c>
      <c r="B49" s="691"/>
      <c r="C49" s="691"/>
      <c r="D49" s="691"/>
      <c r="E49" s="691"/>
      <c r="F49" s="691"/>
      <c r="G49" s="691"/>
      <c r="H49" s="691"/>
      <c r="I49" s="691"/>
      <c r="J49" s="691"/>
    </row>
    <row r="50" spans="1:10" x14ac:dyDescent="0.25">
      <c r="A50" s="692" t="s">
        <v>1378</v>
      </c>
      <c r="B50" s="692"/>
      <c r="C50" s="692"/>
      <c r="D50" s="692"/>
      <c r="E50" s="692"/>
      <c r="F50" s="692"/>
      <c r="G50" s="692"/>
      <c r="H50" s="692"/>
      <c r="I50" s="692"/>
      <c r="J50" s="692"/>
    </row>
    <row r="51" spans="1:10" x14ac:dyDescent="0.25">
      <c r="B51" s="693" t="s">
        <v>1379</v>
      </c>
      <c r="C51" s="693"/>
      <c r="F51" s="693" t="s">
        <v>1226</v>
      </c>
      <c r="G51" s="693"/>
      <c r="H51" s="693" t="s">
        <v>1380</v>
      </c>
      <c r="I51" s="693"/>
    </row>
  </sheetData>
  <mergeCells count="76">
    <mergeCell ref="A49:J49"/>
    <mergeCell ref="A50:J50"/>
    <mergeCell ref="B51:C51"/>
    <mergeCell ref="F51:G51"/>
    <mergeCell ref="H51:I51"/>
    <mergeCell ref="H43:J43"/>
    <mergeCell ref="H44:J44"/>
    <mergeCell ref="H45:J45"/>
    <mergeCell ref="H46:J46"/>
    <mergeCell ref="H37:J37"/>
    <mergeCell ref="H38:J38"/>
    <mergeCell ref="H39:J39"/>
    <mergeCell ref="H40:J40"/>
    <mergeCell ref="H41:J41"/>
    <mergeCell ref="H42:J42"/>
    <mergeCell ref="C32:E32"/>
    <mergeCell ref="H32:J32"/>
    <mergeCell ref="H33:J33"/>
    <mergeCell ref="H34:J34"/>
    <mergeCell ref="H35:J35"/>
    <mergeCell ref="H36:J36"/>
    <mergeCell ref="C29:E29"/>
    <mergeCell ref="H29:J29"/>
    <mergeCell ref="C30:E30"/>
    <mergeCell ref="H30:J30"/>
    <mergeCell ref="C31:E31"/>
    <mergeCell ref="H31:J31"/>
    <mergeCell ref="C26:E26"/>
    <mergeCell ref="H26:J26"/>
    <mergeCell ref="C27:E27"/>
    <mergeCell ref="H27:J27"/>
    <mergeCell ref="C28:E28"/>
    <mergeCell ref="H28:J28"/>
    <mergeCell ref="C23:E23"/>
    <mergeCell ref="H23:J23"/>
    <mergeCell ref="C24:E24"/>
    <mergeCell ref="H24:J24"/>
    <mergeCell ref="C25:E25"/>
    <mergeCell ref="H25:J25"/>
    <mergeCell ref="O19:O21"/>
    <mergeCell ref="A20:J20"/>
    <mergeCell ref="A21:E21"/>
    <mergeCell ref="F21:J21"/>
    <mergeCell ref="C22:E22"/>
    <mergeCell ref="H22:J22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A5:J5"/>
    <mergeCell ref="B7:I7"/>
    <mergeCell ref="B8:G8"/>
    <mergeCell ref="H8:I8"/>
    <mergeCell ref="B9:C10"/>
    <mergeCell ref="D9:F10"/>
    <mergeCell ref="G9:I10"/>
  </mergeCells>
  <pageMargins left="0.7" right="0.7" top="0.75" bottom="0.75" header="0.3" footer="0.3"/>
  <pageSetup paperSize="9" scale="69" orientation="portrait" r:id="rId1"/>
  <colBreaks count="1" manualBreakCount="1">
    <brk id="10" max="1048575" man="1"/>
  </colBreaks>
  <drawing r:id="rId2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6"/>
  <sheetViews>
    <sheetView tabSelected="1" zoomScaleNormal="100" workbookViewId="0">
      <selection activeCell="E49" sqref="E49"/>
    </sheetView>
  </sheetViews>
  <sheetFormatPr defaultColWidth="9.140625" defaultRowHeight="15" x14ac:dyDescent="0.25"/>
  <cols>
    <col min="1" max="3" width="12.7109375" style="125" customWidth="1"/>
    <col min="4" max="5" width="11.42578125" style="125" bestFit="1" customWidth="1"/>
    <col min="6" max="6" width="12.42578125" style="125" bestFit="1" customWidth="1"/>
    <col min="7" max="8" width="13.28515625" style="125" bestFit="1" customWidth="1"/>
    <col min="9" max="9" width="13.28515625" style="125" customWidth="1"/>
    <col min="10" max="10" width="12.7109375" style="125" customWidth="1"/>
    <col min="11" max="11" width="10.140625" style="125" bestFit="1" customWidth="1"/>
    <col min="12" max="12" width="10" style="125" bestFit="1" customWidth="1"/>
    <col min="13" max="16384" width="9.140625" style="125"/>
  </cols>
  <sheetData>
    <row r="5" spans="1:13" ht="15.75" x14ac:dyDescent="0.25">
      <c r="A5" s="682" t="s">
        <v>1507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3" ht="15.75" thickBot="1" x14ac:dyDescent="0.3"/>
    <row r="7" spans="1:13" ht="21.75" customHeight="1" x14ac:dyDescent="0.35">
      <c r="B7" s="589" t="s">
        <v>1508</v>
      </c>
      <c r="C7" s="590"/>
      <c r="D7" s="590"/>
      <c r="E7" s="590"/>
      <c r="F7" s="590"/>
      <c r="G7" s="590"/>
      <c r="H7" s="590"/>
      <c r="I7" s="591"/>
      <c r="K7" s="244"/>
      <c r="L7" s="244"/>
      <c r="M7" s="244"/>
    </row>
    <row r="8" spans="1:13" ht="21.75" customHeight="1" thickBot="1" x14ac:dyDescent="0.3">
      <c r="B8" s="656" t="s">
        <v>748</v>
      </c>
      <c r="C8" s="657"/>
      <c r="D8" s="670"/>
      <c r="E8" s="670"/>
      <c r="F8" s="670"/>
      <c r="G8" s="670"/>
      <c r="H8" s="671">
        <v>733443</v>
      </c>
      <c r="I8" s="672"/>
      <c r="K8" s="244"/>
      <c r="L8" s="244"/>
      <c r="M8" s="244"/>
    </row>
    <row r="9" spans="1:13" x14ac:dyDescent="0.25">
      <c r="B9" s="658"/>
      <c r="C9" s="673"/>
      <c r="D9" s="628" t="s">
        <v>1253</v>
      </c>
      <c r="E9" s="694"/>
      <c r="F9" s="628" t="s">
        <v>1391</v>
      </c>
      <c r="G9" s="694"/>
      <c r="H9" s="628" t="s">
        <v>1407</v>
      </c>
      <c r="I9" s="694"/>
      <c r="K9" s="244"/>
      <c r="L9" s="244"/>
      <c r="M9" s="244"/>
    </row>
    <row r="10" spans="1:13" ht="15.75" thickBot="1" x14ac:dyDescent="0.3">
      <c r="B10" s="660"/>
      <c r="C10" s="674"/>
      <c r="D10" s="695"/>
      <c r="E10" s="696"/>
      <c r="F10" s="695"/>
      <c r="G10" s="696"/>
      <c r="H10" s="695"/>
      <c r="I10" s="696"/>
      <c r="K10" s="244"/>
      <c r="L10" s="244"/>
      <c r="M10" s="244"/>
    </row>
    <row r="11" spans="1:13" ht="30.75" customHeight="1" x14ac:dyDescent="0.25">
      <c r="B11" s="583" t="s">
        <v>1509</v>
      </c>
      <c r="C11" s="664"/>
      <c r="D11" s="697">
        <v>666688.92000000004</v>
      </c>
      <c r="E11" s="698"/>
      <c r="F11" s="697">
        <v>0</v>
      </c>
      <c r="G11" s="698"/>
      <c r="H11" s="697">
        <v>244755.59</v>
      </c>
      <c r="I11" s="698"/>
      <c r="K11" s="244"/>
      <c r="L11" s="244"/>
      <c r="M11" s="244"/>
    </row>
    <row r="12" spans="1:13" x14ac:dyDescent="0.25">
      <c r="B12" s="585" t="s">
        <v>3</v>
      </c>
      <c r="C12" s="665"/>
      <c r="D12" s="699">
        <f>377200.04+12872.57</f>
        <v>390072.61</v>
      </c>
      <c r="E12" s="624"/>
      <c r="F12" s="699">
        <v>0</v>
      </c>
      <c r="G12" s="624"/>
      <c r="H12" s="699">
        <v>0</v>
      </c>
      <c r="I12" s="624"/>
      <c r="K12" s="244"/>
      <c r="L12" s="244"/>
      <c r="M12" s="244"/>
    </row>
    <row r="13" spans="1:13" x14ac:dyDescent="0.25">
      <c r="B13" s="585" t="s">
        <v>1377</v>
      </c>
      <c r="C13" s="665"/>
      <c r="D13" s="699">
        <v>7957.45</v>
      </c>
      <c r="E13" s="624"/>
      <c r="F13" s="699">
        <v>0</v>
      </c>
      <c r="G13" s="624"/>
      <c r="H13" s="699">
        <v>0</v>
      </c>
      <c r="I13" s="624"/>
      <c r="K13" s="244"/>
      <c r="L13" s="244"/>
      <c r="M13" s="244"/>
    </row>
    <row r="14" spans="1:13" x14ac:dyDescent="0.25">
      <c r="B14" s="585" t="s">
        <v>1254</v>
      </c>
      <c r="C14" s="665"/>
      <c r="D14" s="699">
        <v>0</v>
      </c>
      <c r="E14" s="624"/>
      <c r="F14" s="699">
        <v>0</v>
      </c>
      <c r="G14" s="624"/>
      <c r="H14" s="699">
        <v>9035.84</v>
      </c>
      <c r="I14" s="624"/>
      <c r="K14" s="244"/>
      <c r="L14" s="244"/>
      <c r="M14" s="244"/>
    </row>
    <row r="15" spans="1:13" x14ac:dyDescent="0.25">
      <c r="B15" s="585" t="s">
        <v>996</v>
      </c>
      <c r="C15" s="665"/>
      <c r="D15" s="699">
        <v>200</v>
      </c>
      <c r="E15" s="624"/>
      <c r="F15" s="699">
        <v>0</v>
      </c>
      <c r="G15" s="624"/>
      <c r="H15" s="699">
        <v>0</v>
      </c>
      <c r="I15" s="624"/>
      <c r="K15" s="244"/>
      <c r="L15" s="244"/>
      <c r="M15" s="244"/>
    </row>
    <row r="16" spans="1:13" x14ac:dyDescent="0.25">
      <c r="B16" s="585" t="s">
        <v>1005</v>
      </c>
      <c r="C16" s="665"/>
      <c r="D16" s="699">
        <v>0</v>
      </c>
      <c r="E16" s="624"/>
      <c r="F16" s="699">
        <v>0</v>
      </c>
      <c r="G16" s="624"/>
      <c r="H16" s="699">
        <v>0</v>
      </c>
      <c r="I16" s="624"/>
      <c r="K16" s="244"/>
      <c r="L16" s="244"/>
      <c r="M16" s="244"/>
    </row>
    <row r="17" spans="1:10" x14ac:dyDescent="0.25">
      <c r="B17" s="585" t="s">
        <v>6</v>
      </c>
      <c r="C17" s="665"/>
      <c r="D17" s="699">
        <v>483305.2</v>
      </c>
      <c r="E17" s="624"/>
      <c r="F17" s="699">
        <v>0</v>
      </c>
      <c r="G17" s="624"/>
      <c r="H17" s="699">
        <v>1581.27</v>
      </c>
      <c r="I17" s="624"/>
    </row>
    <row r="18" spans="1:10" ht="36.75" customHeight="1" thickBot="1" x14ac:dyDescent="0.3">
      <c r="B18" s="602" t="s">
        <v>1510</v>
      </c>
      <c r="C18" s="679"/>
      <c r="D18" s="700">
        <f>D11+D12+D13+D14+D15+D16-D17</f>
        <v>581613.78</v>
      </c>
      <c r="E18" s="701"/>
      <c r="F18" s="700">
        <f>F11+F12+F13+F14+F15+F16-F17</f>
        <v>0</v>
      </c>
      <c r="G18" s="701"/>
      <c r="H18" s="700">
        <f>H11+H12+H13+H14+H15+H16-H17</f>
        <v>252210.16</v>
      </c>
      <c r="I18" s="701"/>
    </row>
    <row r="19" spans="1:10" ht="15.75" customHeight="1" thickBot="1" x14ac:dyDescent="0.3">
      <c r="D19" s="188"/>
      <c r="E19" s="188"/>
      <c r="F19" s="189"/>
      <c r="G19" s="189"/>
      <c r="H19" s="189"/>
      <c r="I19" s="189"/>
    </row>
    <row r="20" spans="1:10" ht="15.75" customHeight="1" thickBot="1" x14ac:dyDescent="0.3">
      <c r="A20" s="632" t="s">
        <v>7</v>
      </c>
      <c r="B20" s="630"/>
      <c r="C20" s="630"/>
      <c r="D20" s="630"/>
      <c r="E20" s="630"/>
      <c r="F20" s="630"/>
      <c r="G20" s="630"/>
      <c r="H20" s="630"/>
      <c r="I20" s="630"/>
      <c r="J20" s="631"/>
    </row>
    <row r="21" spans="1:10" ht="15.75" thickBot="1" x14ac:dyDescent="0.3">
      <c r="A21" s="632" t="s">
        <v>1391</v>
      </c>
      <c r="B21" s="630"/>
      <c r="C21" s="630"/>
      <c r="D21" s="630"/>
      <c r="E21" s="631"/>
      <c r="F21" s="632" t="s">
        <v>1407</v>
      </c>
      <c r="G21" s="630"/>
      <c r="H21" s="630"/>
      <c r="I21" s="630"/>
      <c r="J21" s="631"/>
    </row>
    <row r="22" spans="1:10" x14ac:dyDescent="0.25">
      <c r="A22" s="340" t="s">
        <v>30</v>
      </c>
      <c r="B22" s="340" t="s">
        <v>31</v>
      </c>
      <c r="C22" s="458" t="s">
        <v>32</v>
      </c>
      <c r="D22" s="683"/>
      <c r="E22" s="683"/>
      <c r="F22" s="340" t="s">
        <v>30</v>
      </c>
      <c r="G22" s="340" t="s">
        <v>31</v>
      </c>
      <c r="H22" s="684" t="s">
        <v>32</v>
      </c>
      <c r="I22" s="685"/>
      <c r="J22" s="686"/>
    </row>
    <row r="23" spans="1:10" ht="14.25" customHeight="1" x14ac:dyDescent="0.25">
      <c r="A23" s="213"/>
      <c r="B23" s="218"/>
      <c r="C23" s="491"/>
      <c r="D23" s="512"/>
      <c r="E23" s="543"/>
      <c r="F23" s="213">
        <v>45965</v>
      </c>
      <c r="G23" s="218">
        <v>1581.27</v>
      </c>
      <c r="H23" s="491" t="s">
        <v>1317</v>
      </c>
      <c r="I23" s="512"/>
      <c r="J23" s="543"/>
    </row>
    <row r="24" spans="1:10" ht="14.25" customHeight="1" x14ac:dyDescent="0.25">
      <c r="A24" s="213"/>
      <c r="B24" s="218"/>
      <c r="C24" s="626"/>
      <c r="D24" s="626"/>
      <c r="E24" s="626"/>
      <c r="F24" s="213"/>
      <c r="G24" s="218"/>
      <c r="H24" s="491"/>
      <c r="I24" s="512"/>
      <c r="J24" s="543"/>
    </row>
    <row r="25" spans="1:10" ht="14.25" customHeight="1" x14ac:dyDescent="0.25">
      <c r="A25" s="213"/>
      <c r="B25" s="218"/>
      <c r="C25" s="482"/>
      <c r="D25" s="482"/>
      <c r="E25" s="482"/>
      <c r="F25" s="213"/>
      <c r="G25" s="218"/>
      <c r="H25" s="491"/>
      <c r="I25" s="512"/>
      <c r="J25" s="543"/>
    </row>
    <row r="26" spans="1:10" ht="14.25" customHeight="1" x14ac:dyDescent="0.25">
      <c r="A26" s="213"/>
      <c r="B26" s="218"/>
      <c r="C26" s="626"/>
      <c r="D26" s="626"/>
      <c r="E26" s="626"/>
      <c r="F26" s="213"/>
      <c r="G26" s="219"/>
      <c r="H26" s="650"/>
      <c r="I26" s="639"/>
      <c r="J26" s="640"/>
    </row>
    <row r="27" spans="1:10" ht="14.25" customHeight="1" x14ac:dyDescent="0.25">
      <c r="A27" s="213"/>
      <c r="B27" s="218"/>
      <c r="C27" s="626"/>
      <c r="D27" s="626"/>
      <c r="E27" s="626"/>
      <c r="F27" s="213"/>
      <c r="G27" s="218"/>
      <c r="H27" s="491"/>
      <c r="I27" s="512"/>
      <c r="J27" s="543"/>
    </row>
    <row r="28" spans="1:10" ht="14.25" customHeight="1" x14ac:dyDescent="0.25">
      <c r="A28" s="213"/>
      <c r="B28" s="218"/>
      <c r="C28" s="608"/>
      <c r="D28" s="608"/>
      <c r="E28" s="608"/>
      <c r="F28" s="213"/>
      <c r="G28" s="233"/>
      <c r="H28" s="491"/>
      <c r="I28" s="512"/>
      <c r="J28" s="543"/>
    </row>
    <row r="29" spans="1:10" ht="14.25" customHeight="1" x14ac:dyDescent="0.25">
      <c r="A29" s="213"/>
      <c r="B29" s="218"/>
      <c r="C29" s="626"/>
      <c r="D29" s="626"/>
      <c r="E29" s="626"/>
      <c r="F29" s="213"/>
      <c r="G29" s="234"/>
      <c r="H29" s="341"/>
      <c r="I29" s="342"/>
      <c r="J29" s="343"/>
    </row>
    <row r="30" spans="1:10" ht="14.25" customHeight="1" x14ac:dyDescent="0.25">
      <c r="A30" s="213"/>
      <c r="B30" s="218"/>
      <c r="C30" s="482"/>
      <c r="D30" s="482"/>
      <c r="E30" s="482"/>
      <c r="F30" s="213"/>
      <c r="G30" s="234"/>
      <c r="H30" s="341"/>
      <c r="I30" s="342"/>
      <c r="J30" s="343"/>
    </row>
    <row r="31" spans="1:10" ht="14.25" customHeight="1" x14ac:dyDescent="0.25">
      <c r="A31" s="213"/>
      <c r="B31" s="218"/>
      <c r="C31" s="482"/>
      <c r="D31" s="482"/>
      <c r="E31" s="482"/>
      <c r="F31" s="213"/>
      <c r="G31" s="234"/>
      <c r="H31" s="341"/>
      <c r="I31" s="342"/>
      <c r="J31" s="343"/>
    </row>
    <row r="32" spans="1:10" ht="14.25" customHeight="1" x14ac:dyDescent="0.25">
      <c r="A32" s="213"/>
      <c r="B32" s="218"/>
      <c r="C32" s="491"/>
      <c r="D32" s="512"/>
      <c r="E32" s="543"/>
      <c r="F32" s="213"/>
      <c r="G32" s="234"/>
      <c r="H32" s="341"/>
      <c r="I32" s="342"/>
      <c r="J32" s="343"/>
    </row>
    <row r="33" spans="1:10" ht="14.25" customHeight="1" x14ac:dyDescent="0.25">
      <c r="A33" s="213"/>
      <c r="B33" s="218"/>
      <c r="C33" s="626"/>
      <c r="D33" s="626"/>
      <c r="E33" s="626"/>
      <c r="F33" s="213"/>
      <c r="G33" s="239"/>
      <c r="H33" s="341"/>
      <c r="I33" s="342"/>
      <c r="J33" s="343"/>
    </row>
    <row r="34" spans="1:10" ht="14.25" customHeight="1" x14ac:dyDescent="0.25">
      <c r="A34" s="213"/>
      <c r="B34" s="218"/>
      <c r="C34" s="491"/>
      <c r="D34" s="512"/>
      <c r="E34" s="543"/>
      <c r="F34" s="213"/>
      <c r="G34" s="239"/>
      <c r="H34" s="341"/>
      <c r="I34" s="342"/>
      <c r="J34" s="343"/>
    </row>
    <row r="35" spans="1:10" ht="14.25" customHeight="1" x14ac:dyDescent="0.25">
      <c r="A35" s="213"/>
      <c r="B35" s="218"/>
      <c r="C35" s="491"/>
      <c r="D35" s="512"/>
      <c r="E35" s="543"/>
      <c r="F35" s="213"/>
      <c r="G35" s="239"/>
      <c r="H35" s="341"/>
      <c r="I35" s="342"/>
      <c r="J35" s="343"/>
    </row>
    <row r="36" spans="1:10" ht="14.25" customHeight="1" x14ac:dyDescent="0.25">
      <c r="A36" s="213"/>
      <c r="B36" s="218"/>
      <c r="C36" s="626"/>
      <c r="D36" s="626"/>
      <c r="E36" s="626"/>
      <c r="F36" s="213"/>
      <c r="G36" s="239"/>
      <c r="H36" s="341"/>
      <c r="I36" s="342"/>
      <c r="J36" s="343"/>
    </row>
    <row r="37" spans="1:10" ht="14.25" customHeight="1" x14ac:dyDescent="0.25">
      <c r="A37" s="213"/>
      <c r="B37" s="218"/>
      <c r="C37" s="626"/>
      <c r="D37" s="626"/>
      <c r="E37" s="626"/>
      <c r="F37" s="213"/>
      <c r="G37" s="239"/>
      <c r="H37" s="341"/>
      <c r="I37" s="342"/>
      <c r="J37" s="343"/>
    </row>
    <row r="38" spans="1:10" ht="14.25" customHeight="1" x14ac:dyDescent="0.25">
      <c r="A38" s="213"/>
      <c r="B38" s="218"/>
      <c r="C38" s="491"/>
      <c r="D38" s="512"/>
      <c r="E38" s="543"/>
      <c r="F38" s="213"/>
      <c r="G38" s="239"/>
      <c r="H38" s="341"/>
      <c r="I38" s="342"/>
      <c r="J38" s="343"/>
    </row>
    <row r="39" spans="1:10" ht="14.25" customHeight="1" x14ac:dyDescent="0.25">
      <c r="A39" s="213"/>
      <c r="B39" s="218"/>
      <c r="C39" s="608"/>
      <c r="D39" s="608"/>
      <c r="E39" s="608"/>
      <c r="F39" s="213"/>
      <c r="G39" s="239"/>
      <c r="H39" s="341"/>
      <c r="I39" s="342"/>
      <c r="J39" s="343"/>
    </row>
    <row r="40" spans="1:10" ht="14.25" customHeight="1" x14ac:dyDescent="0.25">
      <c r="A40" s="213"/>
      <c r="B40" s="218"/>
      <c r="C40" s="626"/>
      <c r="D40" s="626"/>
      <c r="E40" s="626"/>
      <c r="F40" s="213"/>
      <c r="G40" s="239"/>
      <c r="H40" s="341"/>
      <c r="I40" s="342"/>
      <c r="J40" s="343"/>
    </row>
    <row r="41" spans="1:10" ht="14.25" customHeight="1" x14ac:dyDescent="0.25">
      <c r="A41" s="213"/>
      <c r="B41" s="218"/>
      <c r="C41" s="626"/>
      <c r="D41" s="626"/>
      <c r="E41" s="626"/>
      <c r="F41" s="213"/>
      <c r="G41" s="239"/>
      <c r="H41" s="341"/>
      <c r="I41" s="342"/>
      <c r="J41" s="343"/>
    </row>
    <row r="42" spans="1:10" ht="14.25" customHeight="1" x14ac:dyDescent="0.25">
      <c r="A42" s="213"/>
      <c r="B42" s="218"/>
      <c r="C42" s="626"/>
      <c r="D42" s="626"/>
      <c r="E42" s="626"/>
      <c r="F42" s="213"/>
      <c r="G42" s="239"/>
      <c r="H42" s="341"/>
      <c r="I42" s="342"/>
      <c r="J42" s="343"/>
    </row>
    <row r="44" spans="1:10" ht="21" customHeight="1" x14ac:dyDescent="0.25">
      <c r="A44" s="691" t="s">
        <v>1336</v>
      </c>
      <c r="B44" s="691"/>
      <c r="C44" s="691"/>
      <c r="D44" s="691"/>
      <c r="E44" s="691"/>
      <c r="F44" s="691"/>
      <c r="G44" s="691"/>
      <c r="H44" s="691"/>
      <c r="I44" s="691"/>
      <c r="J44" s="691"/>
    </row>
    <row r="45" spans="1:10" x14ac:dyDescent="0.25">
      <c r="A45" s="692" t="s">
        <v>1378</v>
      </c>
      <c r="B45" s="692"/>
      <c r="C45" s="692"/>
      <c r="D45" s="692"/>
      <c r="E45" s="692"/>
      <c r="F45" s="692"/>
      <c r="G45" s="692"/>
      <c r="H45" s="692"/>
      <c r="I45" s="692"/>
      <c r="J45" s="692"/>
    </row>
    <row r="46" spans="1:10" x14ac:dyDescent="0.25">
      <c r="B46" s="693" t="s">
        <v>1379</v>
      </c>
      <c r="C46" s="693"/>
      <c r="F46" s="693" t="s">
        <v>1226</v>
      </c>
      <c r="G46" s="693"/>
      <c r="H46" s="693" t="s">
        <v>1384</v>
      </c>
      <c r="I46" s="693"/>
    </row>
  </sheetData>
  <mergeCells count="76">
    <mergeCell ref="A44:J44"/>
    <mergeCell ref="A45:J45"/>
    <mergeCell ref="B46:C46"/>
    <mergeCell ref="F46:G46"/>
    <mergeCell ref="H46:I46"/>
    <mergeCell ref="C37:E37"/>
    <mergeCell ref="C38:E38"/>
    <mergeCell ref="C39:E39"/>
    <mergeCell ref="C40:E40"/>
    <mergeCell ref="C41:E41"/>
    <mergeCell ref="C42:E42"/>
    <mergeCell ref="C31:E31"/>
    <mergeCell ref="C32:E32"/>
    <mergeCell ref="C33:E33"/>
    <mergeCell ref="C34:E34"/>
    <mergeCell ref="C35:E35"/>
    <mergeCell ref="C36:E36"/>
    <mergeCell ref="C27:E27"/>
    <mergeCell ref="H27:J27"/>
    <mergeCell ref="C28:E28"/>
    <mergeCell ref="H28:J28"/>
    <mergeCell ref="C29:E29"/>
    <mergeCell ref="C30:E30"/>
    <mergeCell ref="C24:E24"/>
    <mergeCell ref="H24:J24"/>
    <mergeCell ref="C25:E25"/>
    <mergeCell ref="H25:J25"/>
    <mergeCell ref="C26:E26"/>
    <mergeCell ref="H26:J26"/>
    <mergeCell ref="A20:J20"/>
    <mergeCell ref="A21:E21"/>
    <mergeCell ref="F21:J21"/>
    <mergeCell ref="C22:E22"/>
    <mergeCell ref="H22:J22"/>
    <mergeCell ref="C23:E23"/>
    <mergeCell ref="H23:J23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A5:J5"/>
    <mergeCell ref="B7:I7"/>
    <mergeCell ref="B8:G8"/>
    <mergeCell ref="H8:I8"/>
    <mergeCell ref="B9:C10"/>
    <mergeCell ref="D9:E10"/>
    <mergeCell ref="F9:G10"/>
    <mergeCell ref="H9:I10"/>
  </mergeCells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185</vt:i4>
      </vt:variant>
      <vt:variant>
        <vt:lpstr>Adlandırılmış Aralıklar</vt:lpstr>
      </vt:variant>
      <vt:variant>
        <vt:i4>53</vt:i4>
      </vt:variant>
    </vt:vector>
  </HeadingPairs>
  <TitlesOfParts>
    <vt:vector size="238" baseType="lpstr">
      <vt:lpstr>MART 2012</vt:lpstr>
      <vt:lpstr>NİSAN 2012</vt:lpstr>
      <vt:lpstr>MAYIS 2012</vt:lpstr>
      <vt:lpstr>HAZİRAN 2012</vt:lpstr>
      <vt:lpstr>TEMMUZ 2012</vt:lpstr>
      <vt:lpstr>AĞUSTOS 2012</vt:lpstr>
      <vt:lpstr>EYLÜL 2012</vt:lpstr>
      <vt:lpstr>EKİM 2012</vt:lpstr>
      <vt:lpstr>KASIM 2012</vt:lpstr>
      <vt:lpstr>ARALIK 2012</vt:lpstr>
      <vt:lpstr>OCAK 2013</vt:lpstr>
      <vt:lpstr>ŞUBAT 2013</vt:lpstr>
      <vt:lpstr>MART 2013</vt:lpstr>
      <vt:lpstr>NİSAN 2013</vt:lpstr>
      <vt:lpstr>MAYIS 2013</vt:lpstr>
      <vt:lpstr>HAZİRAN 2013</vt:lpstr>
      <vt:lpstr>TEMMUZ 2013</vt:lpstr>
      <vt:lpstr>AĞUSTOS 2013</vt:lpstr>
      <vt:lpstr>EYLÜL 2013</vt:lpstr>
      <vt:lpstr>EKİM 2013</vt:lpstr>
      <vt:lpstr>KASIM 2013</vt:lpstr>
      <vt:lpstr>ARALIK 2013</vt:lpstr>
      <vt:lpstr>OCAK 2014</vt:lpstr>
      <vt:lpstr>ŞUBAT 2014</vt:lpstr>
      <vt:lpstr>MART 2014</vt:lpstr>
      <vt:lpstr>NİSAN 2014</vt:lpstr>
      <vt:lpstr>MAYIS 2014</vt:lpstr>
      <vt:lpstr>HAZİRAN 2014 </vt:lpstr>
      <vt:lpstr>TEMMUZ 2014</vt:lpstr>
      <vt:lpstr>AĞUSTOS 2014</vt:lpstr>
      <vt:lpstr>EYLÜL 2014</vt:lpstr>
      <vt:lpstr>EKİM 2014</vt:lpstr>
      <vt:lpstr>KASIM 2014</vt:lpstr>
      <vt:lpstr>ARALIK 2014</vt:lpstr>
      <vt:lpstr>OCAK 2015</vt:lpstr>
      <vt:lpstr>ŞUBAT 2015</vt:lpstr>
      <vt:lpstr>MART 2015</vt:lpstr>
      <vt:lpstr>NİSAN 2015</vt:lpstr>
      <vt:lpstr>MAYIS 2015</vt:lpstr>
      <vt:lpstr>HAZİRAN 2015</vt:lpstr>
      <vt:lpstr>TEMMUZ 2015 </vt:lpstr>
      <vt:lpstr>AĞUSTOS 2015 </vt:lpstr>
      <vt:lpstr>EYLÜL 2015</vt:lpstr>
      <vt:lpstr>EKİM 2015</vt:lpstr>
      <vt:lpstr>KASIM 2015</vt:lpstr>
      <vt:lpstr>ARALIK 2015</vt:lpstr>
      <vt:lpstr>OCAK 2016</vt:lpstr>
      <vt:lpstr>ŞUBAT 2016</vt:lpstr>
      <vt:lpstr>MART 2016</vt:lpstr>
      <vt:lpstr>NİSAN 2016</vt:lpstr>
      <vt:lpstr>MAYIS 2016</vt:lpstr>
      <vt:lpstr>HAZİRAN 2016</vt:lpstr>
      <vt:lpstr>TEMMUZ 2016</vt:lpstr>
      <vt:lpstr>AĞUSTOS 2016</vt:lpstr>
      <vt:lpstr>EYLÜL 2016</vt:lpstr>
      <vt:lpstr>EKİM 2016</vt:lpstr>
      <vt:lpstr>KASIM 2016</vt:lpstr>
      <vt:lpstr>ARALIK 2016</vt:lpstr>
      <vt:lpstr>OCAK 2017</vt:lpstr>
      <vt:lpstr>ŞUBAT 2017</vt:lpstr>
      <vt:lpstr>MART 2017</vt:lpstr>
      <vt:lpstr>NİSAN 2017</vt:lpstr>
      <vt:lpstr>MAYIS 2017</vt:lpstr>
      <vt:lpstr>HAZİRAN 2017</vt:lpstr>
      <vt:lpstr>TEMMUZ 2017</vt:lpstr>
      <vt:lpstr>AĞUSTOS 2017</vt:lpstr>
      <vt:lpstr>EYLÜL 2017</vt:lpstr>
      <vt:lpstr>EKİM 2017</vt:lpstr>
      <vt:lpstr>KASIM 2017</vt:lpstr>
      <vt:lpstr>ARALIK 2017</vt:lpstr>
      <vt:lpstr>OCAK 2018</vt:lpstr>
      <vt:lpstr>ŞUBAT 2018</vt:lpstr>
      <vt:lpstr>MART 2018</vt:lpstr>
      <vt:lpstr>NİSAN 2018</vt:lpstr>
      <vt:lpstr>MAYIS 2018</vt:lpstr>
      <vt:lpstr>HAZİRAN 2018</vt:lpstr>
      <vt:lpstr>TEMMUZ 2018</vt:lpstr>
      <vt:lpstr>AĞUSTOS 2018</vt:lpstr>
      <vt:lpstr>EYLÜL 2018</vt:lpstr>
      <vt:lpstr>EKİM 2018</vt:lpstr>
      <vt:lpstr>KASIM 2018</vt:lpstr>
      <vt:lpstr>ARALIK 2018</vt:lpstr>
      <vt:lpstr>OCAK 2019</vt:lpstr>
      <vt:lpstr>ŞUBAT 2019</vt:lpstr>
      <vt:lpstr>MART 2019</vt:lpstr>
      <vt:lpstr>NİSAN 2019</vt:lpstr>
      <vt:lpstr>MAYIS 2019</vt:lpstr>
      <vt:lpstr>HAZİRAN 2019</vt:lpstr>
      <vt:lpstr>TEMMUZ 2019</vt:lpstr>
      <vt:lpstr>AĞUSTOS 2019</vt:lpstr>
      <vt:lpstr>EYLÜL 2019</vt:lpstr>
      <vt:lpstr>EKİM 2019</vt:lpstr>
      <vt:lpstr>KASIM 2019</vt:lpstr>
      <vt:lpstr>ARALIK 2019</vt:lpstr>
      <vt:lpstr>OCAK 2020</vt:lpstr>
      <vt:lpstr>ŞUBAT 2020</vt:lpstr>
      <vt:lpstr>MART 2020</vt:lpstr>
      <vt:lpstr>NİSAN 2020</vt:lpstr>
      <vt:lpstr>MAYIS 2020</vt:lpstr>
      <vt:lpstr>HAZİRAN 2020</vt:lpstr>
      <vt:lpstr>TEMMUZ 2020</vt:lpstr>
      <vt:lpstr>AĞUSTOS 2020</vt:lpstr>
      <vt:lpstr>EYLÜL 2020</vt:lpstr>
      <vt:lpstr>EKİM 2020</vt:lpstr>
      <vt:lpstr>KASIM 2020</vt:lpstr>
      <vt:lpstr>ARALIK 2020</vt:lpstr>
      <vt:lpstr>OCAK 2021</vt:lpstr>
      <vt:lpstr>ŞUBAT 2021</vt:lpstr>
      <vt:lpstr>MART 2021</vt:lpstr>
      <vt:lpstr>NİSAN 2021</vt:lpstr>
      <vt:lpstr>MAYIS 2021</vt:lpstr>
      <vt:lpstr>HAZİRAN 2021</vt:lpstr>
      <vt:lpstr>TEMMUZ 2021</vt:lpstr>
      <vt:lpstr>AĞUSTOS 2021</vt:lpstr>
      <vt:lpstr>EYLÜL 2021 </vt:lpstr>
      <vt:lpstr>EKİM 2021</vt:lpstr>
      <vt:lpstr>KASIM 2021</vt:lpstr>
      <vt:lpstr>ARALIK 2021</vt:lpstr>
      <vt:lpstr>OCAK 2022</vt:lpstr>
      <vt:lpstr>ŞUBAT 2022</vt:lpstr>
      <vt:lpstr>MART 2022</vt:lpstr>
      <vt:lpstr>NİSAN 2022</vt:lpstr>
      <vt:lpstr>MAYIS 2022</vt:lpstr>
      <vt:lpstr>HAZİRAN 2022</vt:lpstr>
      <vt:lpstr>TEMMUZ 2022</vt:lpstr>
      <vt:lpstr>AĞUSTOS 2022</vt:lpstr>
      <vt:lpstr>EYLÜL 2022</vt:lpstr>
      <vt:lpstr>EKİM 2022</vt:lpstr>
      <vt:lpstr>KASIM 2022</vt:lpstr>
      <vt:lpstr>ARALIK 2022</vt:lpstr>
      <vt:lpstr>OCAK 2023</vt:lpstr>
      <vt:lpstr>ŞUBAT 2023</vt:lpstr>
      <vt:lpstr>MART 2023</vt:lpstr>
      <vt:lpstr>NİSAN 2023</vt:lpstr>
      <vt:lpstr>MAYIS 2023</vt:lpstr>
      <vt:lpstr>HAZİRAN 2023</vt:lpstr>
      <vt:lpstr>TEMMUZ 2023</vt:lpstr>
      <vt:lpstr>AĞUSTOS 2023</vt:lpstr>
      <vt:lpstr>EYLÜL 2023</vt:lpstr>
      <vt:lpstr>EKİM 2023</vt:lpstr>
      <vt:lpstr>KASIM 2023</vt:lpstr>
      <vt:lpstr>ARALIK 2023</vt:lpstr>
      <vt:lpstr>OCAK 2024</vt:lpstr>
      <vt:lpstr>ŞUBAT 2024</vt:lpstr>
      <vt:lpstr>MART 2024</vt:lpstr>
      <vt:lpstr>NİSAN 2024-ZİRAAT</vt:lpstr>
      <vt:lpstr>NİSAN 2024-GARANTİ</vt:lpstr>
      <vt:lpstr>MAYIS 2024-ZİRAAT</vt:lpstr>
      <vt:lpstr>MAYIS 2024-GARANTİ</vt:lpstr>
      <vt:lpstr>HAZİRAN 2024-ZİRAAT</vt:lpstr>
      <vt:lpstr>HAZİRAN 2024-GARANTİ</vt:lpstr>
      <vt:lpstr>TEMMUZ 2024-ZİRAAT</vt:lpstr>
      <vt:lpstr>TEMMUZ 2024-GARANTİ</vt:lpstr>
      <vt:lpstr>AĞUSTOS 2024-ZİRAAT</vt:lpstr>
      <vt:lpstr>AĞUSTOS 2024-GARANTİ</vt:lpstr>
      <vt:lpstr>EYLÜL 2024-ZİRAAT</vt:lpstr>
      <vt:lpstr>EYLÜL 2024-GARANTİ</vt:lpstr>
      <vt:lpstr>EKİM 2024-ZİRAAT</vt:lpstr>
      <vt:lpstr>EKİM 2024-GARANTİ</vt:lpstr>
      <vt:lpstr>KASIM 2024-ZİRAAT</vt:lpstr>
      <vt:lpstr>KASIM 2024-GARANTİ</vt:lpstr>
      <vt:lpstr>ARALIK 2024-ZİRAAT</vt:lpstr>
      <vt:lpstr>ARALIK 2024-GARANTİ</vt:lpstr>
      <vt:lpstr>OCAK 2025-ZİRAAT</vt:lpstr>
      <vt:lpstr>OCAK 2025-GARANTİ</vt:lpstr>
      <vt:lpstr>ŞUBAT 2025-ZİRAAT</vt:lpstr>
      <vt:lpstr>ŞUBAT 2025-GARANTİ</vt:lpstr>
      <vt:lpstr>MART 2025-ZİRAAT-GARANTİ</vt:lpstr>
      <vt:lpstr>MART 2025-GARANTİ POS-VADELİ</vt:lpstr>
      <vt:lpstr>NİSAN 2025-ZİRAAT-GARANTİ</vt:lpstr>
      <vt:lpstr>NİSAN 2025-GARANTİ POS-VADELİ</vt:lpstr>
      <vt:lpstr>MAYIS 2025-ZİRAAT-GARANTİ</vt:lpstr>
      <vt:lpstr>MAYIS 2025-GARANTİ POS-VADE</vt:lpstr>
      <vt:lpstr>HAZİRAN 2025-ZİRAAT-GARANTİ</vt:lpstr>
      <vt:lpstr>HAZİRAN 2025-GARANTİ POS-VADE</vt:lpstr>
      <vt:lpstr>TEMMUZ 2025-ZİRAAT-GARANTİ</vt:lpstr>
      <vt:lpstr>TEMMUZ 2025-GARANTİ POS-VADE</vt:lpstr>
      <vt:lpstr>AĞUSTOS 2025-ZİRAAT-GARANTİ</vt:lpstr>
      <vt:lpstr>AĞUSTOS 2025-GARANTİ POS-VAD</vt:lpstr>
      <vt:lpstr>EYLÜL 2025-ZİRAAT-GARANTİ</vt:lpstr>
      <vt:lpstr>EYLÜL 2025-GARANTİ POS-VAD</vt:lpstr>
      <vt:lpstr>EKİM 2025-ZİRAAT-GARANTİ</vt:lpstr>
      <vt:lpstr>EKİM 2025-GARANTİ POS-VAD</vt:lpstr>
      <vt:lpstr>KASIM 2025-ZİRAAT-GARANTİ</vt:lpstr>
      <vt:lpstr>KASIM 2025-GARANTİ POS-VAD</vt:lpstr>
      <vt:lpstr>'AĞUSTOS 2024-GARANTİ'!Yazdırma_Alanı</vt:lpstr>
      <vt:lpstr>'AĞUSTOS 2024-ZİRAAT'!Yazdırma_Alanı</vt:lpstr>
      <vt:lpstr>'AĞUSTOS 2025-GARANTİ POS-VAD'!Yazdırma_Alanı</vt:lpstr>
      <vt:lpstr>'AĞUSTOS 2025-ZİRAAT-GARANTİ'!Yazdırma_Alanı</vt:lpstr>
      <vt:lpstr>'ARALIK 2024-GARANTİ'!Yazdırma_Alanı</vt:lpstr>
      <vt:lpstr>'ARALIK 2024-ZİRAAT'!Yazdırma_Alanı</vt:lpstr>
      <vt:lpstr>'EKİM 2024-GARANTİ'!Yazdırma_Alanı</vt:lpstr>
      <vt:lpstr>'EKİM 2024-ZİRAAT'!Yazdırma_Alanı</vt:lpstr>
      <vt:lpstr>'EKİM 2025-GARANTİ POS-VAD'!Yazdırma_Alanı</vt:lpstr>
      <vt:lpstr>'EKİM 2025-ZİRAAT-GARANTİ'!Yazdırma_Alanı</vt:lpstr>
      <vt:lpstr>'EYLÜL 2013'!Yazdırma_Alanı</vt:lpstr>
      <vt:lpstr>'EYLÜL 2024-GARANTİ'!Yazdırma_Alanı</vt:lpstr>
      <vt:lpstr>'EYLÜL 2024-ZİRAAT'!Yazdırma_Alanı</vt:lpstr>
      <vt:lpstr>'EYLÜL 2025-GARANTİ POS-VAD'!Yazdırma_Alanı</vt:lpstr>
      <vt:lpstr>'EYLÜL 2025-ZİRAAT-GARANTİ'!Yazdırma_Alanı</vt:lpstr>
      <vt:lpstr>'HAZİRAN 2022'!Yazdırma_Alanı</vt:lpstr>
      <vt:lpstr>'HAZİRAN 2024-GARANTİ'!Yazdırma_Alanı</vt:lpstr>
      <vt:lpstr>'HAZİRAN 2024-ZİRAAT'!Yazdırma_Alanı</vt:lpstr>
      <vt:lpstr>'HAZİRAN 2025-GARANTİ POS-VADE'!Yazdırma_Alanı</vt:lpstr>
      <vt:lpstr>'HAZİRAN 2025-ZİRAAT-GARANTİ'!Yazdırma_Alanı</vt:lpstr>
      <vt:lpstr>'KASIM 2024-GARANTİ'!Yazdırma_Alanı</vt:lpstr>
      <vt:lpstr>'KASIM 2024-ZİRAAT'!Yazdırma_Alanı</vt:lpstr>
      <vt:lpstr>'KASIM 2025-GARANTİ POS-VAD'!Yazdırma_Alanı</vt:lpstr>
      <vt:lpstr>'KASIM 2025-ZİRAAT-GARANTİ'!Yazdırma_Alanı</vt:lpstr>
      <vt:lpstr>'MART 2013'!Yazdırma_Alanı</vt:lpstr>
      <vt:lpstr>'MART 2022'!Yazdırma_Alanı</vt:lpstr>
      <vt:lpstr>'MART 2024'!Yazdırma_Alanı</vt:lpstr>
      <vt:lpstr>'MART 2025-GARANTİ POS-VADELİ'!Yazdırma_Alanı</vt:lpstr>
      <vt:lpstr>'MART 2025-ZİRAAT-GARANTİ'!Yazdırma_Alanı</vt:lpstr>
      <vt:lpstr>'MAYIS 2022'!Yazdırma_Alanı</vt:lpstr>
      <vt:lpstr>'MAYIS 2024-GARANTİ'!Yazdırma_Alanı</vt:lpstr>
      <vt:lpstr>'MAYIS 2024-ZİRAAT'!Yazdırma_Alanı</vt:lpstr>
      <vt:lpstr>'MAYIS 2025-GARANTİ POS-VADE'!Yazdırma_Alanı</vt:lpstr>
      <vt:lpstr>'MAYIS 2025-ZİRAAT-GARANTİ'!Yazdırma_Alanı</vt:lpstr>
      <vt:lpstr>'NİSAN 2013'!Yazdırma_Alanı</vt:lpstr>
      <vt:lpstr>'NİSAN 2022'!Yazdırma_Alanı</vt:lpstr>
      <vt:lpstr>'NİSAN 2024-GARANTİ'!Yazdırma_Alanı</vt:lpstr>
      <vt:lpstr>'NİSAN 2024-ZİRAAT'!Yazdırma_Alanı</vt:lpstr>
      <vt:lpstr>'NİSAN 2025-GARANTİ POS-VADELİ'!Yazdırma_Alanı</vt:lpstr>
      <vt:lpstr>'NİSAN 2025-ZİRAAT-GARANTİ'!Yazdırma_Alanı</vt:lpstr>
      <vt:lpstr>'OCAK 2013'!Yazdırma_Alanı</vt:lpstr>
      <vt:lpstr>'OCAK 2025-GARANTİ'!Yazdırma_Alanı</vt:lpstr>
      <vt:lpstr>'OCAK 2025-ZİRAAT'!Yazdırma_Alanı</vt:lpstr>
      <vt:lpstr>'ŞUBAT 2013'!Yazdırma_Alanı</vt:lpstr>
      <vt:lpstr>'ŞUBAT 2022'!Yazdırma_Alanı</vt:lpstr>
      <vt:lpstr>'ŞUBAT 2024'!Yazdırma_Alanı</vt:lpstr>
      <vt:lpstr>'ŞUBAT 2025-GARANTİ'!Yazdırma_Alanı</vt:lpstr>
      <vt:lpstr>'ŞUBAT 2025-ZİRAAT'!Yazdırma_Alanı</vt:lpstr>
      <vt:lpstr>'TEMMUZ 2022'!Yazdırma_Alanı</vt:lpstr>
      <vt:lpstr>'TEMMUZ 2024-GARANTİ'!Yazdırma_Alanı</vt:lpstr>
      <vt:lpstr>'TEMMUZ 2024-ZİRAAT'!Yazdırma_Alanı</vt:lpstr>
      <vt:lpstr>'TEMMUZ 2025-GARANTİ POS-VADE'!Yazdırma_Alanı</vt:lpstr>
      <vt:lpstr>'TEMMUZ 2025-ZİRAAT-GARANTİ'!Yazdırma_Alanı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Admin</cp:lastModifiedBy>
  <cp:lastPrinted>2024-07-05T20:35:22Z</cp:lastPrinted>
  <dcterms:created xsi:type="dcterms:W3CDTF">2013-04-17T10:51:18Z</dcterms:created>
  <dcterms:modified xsi:type="dcterms:W3CDTF">2025-12-03T13:16:49Z</dcterms:modified>
</cp:coreProperties>
</file>